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4" windowWidth="14040" windowHeight="10596" activeTab="0"/>
  </bookViews>
  <sheets>
    <sheet name="Лист1" sheetId="1" r:id="rId1"/>
  </sheets>
  <definedNames>
    <definedName name="OLE_LINK1" localSheetId="0">'Лист1'!$A$187</definedName>
  </definedNames>
  <calcPr fullCalcOnLoad="1"/>
</workbook>
</file>

<file path=xl/sharedStrings.xml><?xml version="1.0" encoding="utf-8"?>
<sst xmlns="http://schemas.openxmlformats.org/spreadsheetml/2006/main" count="2294" uniqueCount="575">
  <si>
    <t>Предоставление социальных выплат молодым семьям на приобретение (строительство) жилья за счет средств областного бюджета</t>
  </si>
  <si>
    <t>05501R0200</t>
  </si>
  <si>
    <t>Предоставление мер дополнительной социальной поддержки по возмещению затрат на проезд гражданам, нуждающимся в прохождении процедуры гемодиализа</t>
  </si>
  <si>
    <t>Подготовка молодых граждан к военной службе</t>
  </si>
  <si>
    <t>0530248400</t>
  </si>
  <si>
    <t>06202R5270</t>
  </si>
  <si>
    <t>Развитие сети учреждений по работе с молодежью</t>
  </si>
  <si>
    <t>Расходы на устранение  нарушений, выявленных органами  государственного  надзора в результате проверок в муниципальных общеобразовательных организациях</t>
  </si>
  <si>
    <t>0251125000</t>
  </si>
  <si>
    <t>Развитие спортивных площадок по месту жительства</t>
  </si>
  <si>
    <t>0510328000</t>
  </si>
  <si>
    <t>1006</t>
  </si>
  <si>
    <t>Процентые платежи по  муниципальному долгу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</si>
  <si>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</si>
  <si>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</si>
  <si>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Подпрограмма «Защита населения и территории МО Красноуфимский округ от чрезвычайных ситуаций природного, техногенного  и биолого-социального характера, гражданская оборона»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</si>
  <si>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</si>
  <si>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 xml:space="preserve">Резервные фонды местных администраций </t>
  </si>
  <si>
    <t>111</t>
  </si>
  <si>
    <t>112</t>
  </si>
  <si>
    <t>242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</si>
  <si>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</si>
  <si>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</si>
  <si>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</si>
  <si>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</si>
  <si>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</si>
  <si>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880</t>
  </si>
  <si>
    <t>Оформление права собственности МО Красноуфимский округ на объекты недвижимости</t>
  </si>
  <si>
    <t>Специальные расходы</t>
  </si>
  <si>
    <t>312</t>
  </si>
  <si>
    <t>870</t>
  </si>
  <si>
    <t>810</t>
  </si>
  <si>
    <t>730</t>
  </si>
  <si>
    <t>313</t>
  </si>
  <si>
    <t>Пособия и компенсации по публичным нормативным обязательствам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</si>
  <si>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</si>
  <si>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</si>
  <si>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</si>
  <si>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</si>
  <si>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</si>
  <si>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</si>
  <si>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</si>
  <si>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</si>
  <si>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Капитальный ремонт муниципального жилого фонда</t>
  </si>
  <si>
    <t>Фонд оплаты труда казенных учреждений</t>
  </si>
  <si>
    <t>0770000000</t>
  </si>
  <si>
    <t>0770151180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</si>
  <si>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</si>
  <si>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</si>
  <si>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</si>
  <si>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</si>
  <si>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</si>
  <si>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</si>
  <si>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</si>
  <si>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</si>
  <si>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</si>
  <si>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</si>
  <si>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</si>
  <si>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</si>
  <si>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0950624000</t>
  </si>
  <si>
    <t>0920000000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</si>
  <si>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</si>
  <si>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</si>
  <si>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</si>
  <si>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</si>
  <si>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</si>
  <si>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</si>
  <si>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</si>
  <si>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</si>
  <si>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</si>
  <si>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</si>
  <si>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</si>
  <si>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</si>
  <si>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</si>
  <si>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</si>
  <si>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</si>
  <si>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0960000000</t>
  </si>
  <si>
    <t>0960423000</t>
  </si>
  <si>
    <t>0960542700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</si>
  <si>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</si>
  <si>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</si>
  <si>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</si>
  <si>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</si>
  <si>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</si>
  <si>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</si>
  <si>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</si>
  <si>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</si>
  <si>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</si>
  <si>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</si>
  <si>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0510000000</t>
  </si>
  <si>
    <t>0140000000</t>
  </si>
  <si>
    <t>0140223000</t>
  </si>
  <si>
    <t>7000029000</t>
  </si>
  <si>
    <t>Доплаты к пенсиям муниципальных служащих</t>
  </si>
  <si>
    <t>Обеспечение деятельности финансовых, налоговых и таможенных органов и органов финансового (финансово-бюжетного) надзора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</si>
  <si>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</si>
  <si>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</si>
  <si>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</si>
  <si>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 xml:space="preserve"> Подпрограмма "Повышение качества условий проживания населения МО Красноуфимский округ"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</si>
  <si>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</si>
  <si>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</si>
  <si>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</si>
  <si>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</si>
  <si>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 xml:space="preserve">Разработка проектной документации </t>
  </si>
  <si>
    <t>Экспертиза проектной документации</t>
  </si>
  <si>
    <t>Подпрограмма  «Комплексное благоустройство территории МО Красноуфимский округ»</t>
  </si>
  <si>
    <t>Мероприятия по содержанию сетей наружного освещение населенных пунктов</t>
  </si>
  <si>
    <t>Организация и содержание мест захоронений</t>
  </si>
  <si>
    <t>Прочие мероприятия по благоустройству</t>
  </si>
  <si>
    <t>Подпрограмма   «Обеспечение реализации муниципальной программы»</t>
  </si>
  <si>
    <t>Содержание отдела ЕДДС</t>
  </si>
  <si>
    <t>Компенсация недополученных доходов от услуг бани</t>
  </si>
  <si>
    <t>Содержание отдела ЖКХ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</si>
  <si>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</si>
  <si>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</si>
  <si>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</si>
  <si>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 xml:space="preserve"> Проектно-изыскательские работы и экспертиза на распределительные газопроводы</t>
  </si>
  <si>
    <t xml:space="preserve"> Строительство распределительных газопроводов</t>
  </si>
  <si>
    <t>Страхование гидротехнических сооружений и газопроводов</t>
  </si>
  <si>
    <t>Комплексная профилактика правонарушений на территории Муниципального образования Красноуфимский округ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</si>
  <si>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</si>
  <si>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«Комплексная профилактика правонарушений на территории МО Красноуфимский округ»</t>
  </si>
  <si>
    <t>0810121000</t>
  </si>
  <si>
    <t>0810000000</t>
  </si>
  <si>
    <t>0800000000</t>
  </si>
  <si>
    <t>081П121000</t>
  </si>
  <si>
    <t>0810221000</t>
  </si>
  <si>
    <t>0830000000</t>
  </si>
  <si>
    <t>0830121000</t>
  </si>
  <si>
    <t>7000000000</t>
  </si>
  <si>
    <t>7000021000</t>
  </si>
  <si>
    <t>0820000000</t>
  </si>
  <si>
    <t>0820121000</t>
  </si>
  <si>
    <t>0820122000</t>
  </si>
  <si>
    <t>0820223000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</si>
  <si>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</si>
  <si>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</si>
  <si>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</si>
  <si>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</si>
  <si>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</si>
  <si>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</si>
  <si>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</si>
  <si>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</si>
  <si>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0600000000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</si>
  <si>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</si>
  <si>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</si>
  <si>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</si>
  <si>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</si>
  <si>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</si>
  <si>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</si>
  <si>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</si>
  <si>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</si>
  <si>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0300000000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</si>
  <si>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</si>
  <si>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</si>
  <si>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</si>
  <si>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</si>
  <si>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</si>
  <si>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</si>
  <si>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</si>
  <si>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</si>
  <si>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7000121000</t>
  </si>
  <si>
    <t>7000П21000</t>
  </si>
  <si>
    <t>7000321000</t>
  </si>
  <si>
    <t>1000000000</t>
  </si>
  <si>
    <t>1030000000</t>
  </si>
  <si>
    <t>1030121000</t>
  </si>
  <si>
    <t>103П121000</t>
  </si>
  <si>
    <t>1020121000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</si>
  <si>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</si>
  <si>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</si>
  <si>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</si>
  <si>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</si>
  <si>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</si>
  <si>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</si>
  <si>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</si>
  <si>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0200000000</t>
  </si>
  <si>
    <t>0210000000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</si>
  <si>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</si>
  <si>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</si>
  <si>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</si>
  <si>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</si>
  <si>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</si>
  <si>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</si>
  <si>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</si>
  <si>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</si>
  <si>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</si>
  <si>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</si>
  <si>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</si>
  <si>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</si>
  <si>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</si>
  <si>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</si>
  <si>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</si>
  <si>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</si>
  <si>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</si>
  <si>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</si>
  <si>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</si>
  <si>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</si>
  <si>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</si>
  <si>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</si>
  <si>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</si>
  <si>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</si>
  <si>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</si>
  <si>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</si>
  <si>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0320000000</t>
  </si>
  <si>
    <t>0320126000</t>
  </si>
  <si>
    <t>0620000000</t>
  </si>
  <si>
    <t>0620123000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</si>
  <si>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</si>
  <si>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</si>
  <si>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</si>
  <si>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</si>
  <si>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</si>
  <si>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</si>
  <si>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</si>
  <si>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</si>
  <si>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</si>
  <si>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</si>
  <si>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</si>
  <si>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</si>
  <si>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</si>
  <si>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</si>
  <si>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</si>
  <si>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</si>
  <si>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</si>
  <si>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0760122000</t>
  </si>
  <si>
    <t>0120000000</t>
  </si>
  <si>
    <t>0120123000</t>
  </si>
  <si>
    <t>0120223000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</si>
  <si>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</si>
  <si>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</si>
  <si>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</si>
  <si>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Другие вопросы в области национальной безопасности</t>
  </si>
  <si>
    <t>0314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</si>
  <si>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</si>
  <si>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</si>
  <si>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</si>
  <si>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</si>
  <si>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Подпрограммы «Обеспечение безопасности на опасных объектах МО Красноуфимский округ»</t>
  </si>
  <si>
    <t>Охрана окружающей среды в МО Красноуфимский округ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</si>
  <si>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</si>
  <si>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Проведение отдельных мероприятий в области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</si>
  <si>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</si>
  <si>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</si>
  <si>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</si>
  <si>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</si>
  <si>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</si>
  <si>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Подпрограмма «Развитие системы дошкольного образования в Свердловской области»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</si>
  <si>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</si>
  <si>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</si>
  <si>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Организация питания воспитанников в муниципальных казенных образовательных учреждениях дошкольного образования</t>
  </si>
  <si>
    <t>Организация питания сотрудников в муниципальных казенных образовательных учреждениях дошкольного образования</t>
  </si>
  <si>
    <t>Межевание земельных участков, составление технических планов</t>
  </si>
  <si>
    <t>Подпрограмма«Развитие системы общего образования в Муниципальном образовании Красноуфимский округ»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</si>
  <si>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</si>
  <si>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</si>
  <si>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</si>
  <si>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</si>
  <si>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Организация питания сотрудников и учащихся в муниципальных казенных общеобразовательных учреждениях</t>
  </si>
  <si>
    <t>Подпрограмма «Развитие системы дополнительного образования в Муниципальном образовании Красноуфимский округ»</t>
  </si>
  <si>
    <t>Предоставление дополнительного образования детей в муниципальных организациях дополнительного образования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</si>
  <si>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</si>
  <si>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</si>
  <si>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Субсидии на организацию отдыха детей в каникулярное время</t>
  </si>
  <si>
    <t>Организация отдыха и оздоровления детей в каникулярное время в муниципальном образовании Красноуфимский округ</t>
  </si>
  <si>
    <t>Поддержка социально ориентированных некоммерческих организаций и объединений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</si>
  <si>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</si>
  <si>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</si>
  <si>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Организация деятельности органа местного самоуправления в сфере образования ( аппарат управления)</t>
  </si>
  <si>
    <t>Организация и проведение муниципальных мероприятий в сфере образования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</si>
  <si>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</si>
  <si>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</si>
  <si>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 xml:space="preserve">Обеспечение деятельности органов местного самоуправления (центральный аппарат) </t>
  </si>
  <si>
    <t>Обеспечение деятельности территориальных органов местного самоуправления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</si>
  <si>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</si>
  <si>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</si>
  <si>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</si>
  <si>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Продпрограмма  "Содействие реализации муниципальных функций, связанных с общегосударственным управлением до 2020  года"</t>
  </si>
  <si>
    <t>Прочие выплаты по обязательствам Муниципального образования</t>
  </si>
  <si>
    <t>Осуществление государственного полномочия по созданию административных комиссий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</si>
  <si>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</si>
  <si>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</si>
  <si>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</si>
  <si>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</si>
  <si>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</si>
  <si>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Подпрограмма "Развитие потенциала молодежи в  МО Красноуфимский округ до 2020г"</t>
  </si>
  <si>
    <t>Резервные средства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</si>
  <si>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</si>
  <si>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</si>
  <si>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</si>
  <si>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Организация деятельности по программе "Молодежь МО  Красноуфимский округ"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</si>
  <si>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</si>
  <si>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</si>
  <si>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"Организация трудоустройства несовершеннолетних граждан в МО Красноуфимский округ"</t>
  </si>
  <si>
    <t>Трудоустройство несовершеннолетних граждан МО Красноуфимский округ</t>
  </si>
  <si>
    <t>Подпрограмма  "Обеспечение жильем молодых семей на территории МО Красноуфимский округ до 2020г"</t>
  </si>
  <si>
    <t>Непрограммные направления 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</si>
  <si>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</si>
  <si>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</si>
  <si>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Содержание муниципального жилья</t>
  </si>
  <si>
    <t>Подпрограмма" Развитие культуры и искусства в МО Красноуфимский округ до 2020года"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</si>
  <si>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</si>
  <si>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</si>
  <si>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</si>
  <si>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Мероприятия  в сфере культуры и искусства для незащищенных слоев населения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</si>
  <si>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</si>
  <si>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Организация деятельности  учреждений культуры и искусства культурно-досуговой сферы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</si>
  <si>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</si>
  <si>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</si>
  <si>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</si>
  <si>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</si>
  <si>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</si>
  <si>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 "Социальная поддержка граждани и осуществление переданных полномочий РФ и СО  по предоставлению поддержки отдельных категорий граждан в МО Красноуфимский округ"</t>
  </si>
  <si>
    <t>Подпрограмма "Информатизация МО Красноуфимский округ до 2020 года"</t>
  </si>
  <si>
    <t>Подпрограмма "Актуализация сведений государственного кадастра недвижимости МО Красноуфимский округ до 2020 года"</t>
  </si>
  <si>
    <t>Программа " Развитие системы образования МО Красноуфимский округ до 2020 года"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</si>
  <si>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</si>
  <si>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</si>
  <si>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Организация и проведение мероприятий в сфере физической культуры и спорта</t>
  </si>
  <si>
    <t>Подпрограмма  "Развитие транспорта и транспортной инфраструктуры в МО Красноуфимский округ"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</si>
  <si>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</si>
  <si>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</si>
  <si>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</si>
  <si>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Непрограммные направления расходов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</si>
  <si>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</si>
  <si>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</si>
  <si>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 xml:space="preserve">Обеспечение деятельности органов местного самоуправления (прочий персонал) </t>
  </si>
  <si>
    <t>Руководство и управление в сфере установленных функций органов государственной власти субъектов РФ и органов местного самоуправления (прочий персонал)</t>
  </si>
  <si>
    <t>Обеспечение деятельности финансовых органов (прочий персонал)</t>
  </si>
  <si>
    <t>Подпрограмма "Обеспечение реализации муниципальной программы "Повышение эффективности управления муниципальной собственностью МО Красноуфимский округ до 2020 года"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</si>
  <si>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игр. игрушек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</si>
  <si>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оплату труда работников общеобразовательных организаций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</si>
  <si>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</si>
  <si>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</si>
  <si>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Мероприятия по обеспечению предоставления муниципальных услуг в электронном виде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</si>
  <si>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</si>
  <si>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Предоставление социальных выплат молодым семьям на приобретение (строительство) жилья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</si>
  <si>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</si>
  <si>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Подпрограмма "Улучшение жилищных условий граждан, проживающих на территории МО Красноуфимский округ"</t>
  </si>
  <si>
    <t>Взносы на капитальный ремонт общего имущества в многоквартирных домах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</si>
  <si>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</si>
  <si>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Создание условий для развития и содействие развитию малого и среднего предпринимательства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</si>
  <si>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обучения. игр,игрушек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</si>
  <si>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</si>
  <si>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</si>
  <si>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026П121000</t>
  </si>
  <si>
    <t>Организация деятельности органа местного самоуправления в сфере образования ( прочий персонал)</t>
  </si>
  <si>
    <t>февраль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</si>
  <si>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</si>
  <si>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</si>
  <si>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>0710122000</t>
  </si>
  <si>
    <t>0510128000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</si>
  <si>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</si>
  <si>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0250225000</t>
  </si>
  <si>
    <t>Обеспечение мероприятий по укреплению и развитию материально-технической базы муниципальных оздоровительных лагерей</t>
  </si>
  <si>
    <t>Информационное обеспечение  деятельности земельного бюро</t>
  </si>
  <si>
    <t>0130722000</t>
  </si>
  <si>
    <t xml:space="preserve">Осуществление первичного воинского учета на территориях, где отсутствуют военные комиссариаты
</t>
  </si>
  <si>
    <t xml:space="preserve">Расходы на выплаты персоналу муниципальных органов
</t>
  </si>
  <si>
    <t xml:space="preserve">Расходы на выплаты персоналу казенных учреждений
</t>
  </si>
  <si>
    <t xml:space="preserve">Иные закупки товаров, работ и услуг для обеспечения муниципальных нужд
</t>
  </si>
  <si>
    <t xml:space="preserve">Бюджетные инвестиции
</t>
  </si>
  <si>
    <t xml:space="preserve">Публичные нормативные социальные выплаты гражданам
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</si>
  <si>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</si>
  <si>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</si>
  <si>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Расходы на выплаты персоналу муниципальных органов</t>
  </si>
  <si>
    <t>Расходы на выплаты персоналу   муниципальных органов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</si>
  <si>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</si>
  <si>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Подпрограмма «Развитие газификации МО Красноуфимский округ до 2020 года»</t>
  </si>
  <si>
    <t>0840000000</t>
  </si>
  <si>
    <t xml:space="preserve">Код целевой статьи </t>
  </si>
  <si>
    <t>110</t>
  </si>
  <si>
    <t>Расходы на выплаты персоналу казенных учреждений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</si>
  <si>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</si>
  <si>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</si>
  <si>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</si>
  <si>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</si>
  <si>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</si>
  <si>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Субсидии бюджетным учреждениям</t>
  </si>
  <si>
    <t>620</t>
  </si>
  <si>
    <t>Субсидии автономным учреждениям</t>
  </si>
  <si>
    <t>120</t>
  </si>
  <si>
    <t>Иные закупки товаров, работ и услуг для обеспечения муниципальных нужд</t>
  </si>
  <si>
    <t>Иные закупки товаров, работ и услуг для обеспечения  муниципальных нужд</t>
  </si>
  <si>
    <t>Расходы на выплаты персоналу  муниципальных органов</t>
  </si>
  <si>
    <t>410</t>
  </si>
  <si>
    <t>310</t>
  </si>
  <si>
    <t>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</si>
  <si>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</si>
  <si>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</si>
  <si>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</si>
  <si>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</si>
  <si>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Подпрограмма" Развитие культуры и искусства в МО Красноуфимский округ до 2020 года"</t>
  </si>
  <si>
    <t>630</t>
  </si>
  <si>
    <t>Субсидии некоммерческим организациям (за исключением государственных (муниципальных) учреждений)</t>
  </si>
  <si>
    <t>Код главного распорядителя</t>
  </si>
  <si>
    <t>Код раздела, подраздела</t>
  </si>
  <si>
    <t>Код вида расходов</t>
  </si>
  <si>
    <t>Сумма, в рублях</t>
  </si>
  <si>
    <t>0100</t>
  </si>
  <si>
    <t>0103</t>
  </si>
  <si>
    <t>0104</t>
  </si>
  <si>
    <t>0106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</si>
  <si>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</si>
  <si>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</si>
  <si>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</si>
  <si>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</si>
  <si>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</si>
  <si>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</si>
  <si>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</si>
  <si>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</si>
  <si>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</si>
  <si>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</si>
  <si>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</si>
  <si>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</si>
  <si>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</si>
  <si>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</si>
  <si>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</si>
  <si>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</si>
  <si>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</si>
  <si>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901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</si>
  <si>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</si>
  <si>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</si>
  <si>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</si>
  <si>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</si>
  <si>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0412</t>
  </si>
  <si>
    <t>Транспорт</t>
  </si>
  <si>
    <t>0408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</si>
  <si>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</si>
  <si>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</si>
  <si>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</si>
  <si>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</si>
  <si>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</si>
  <si>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</si>
  <si>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</si>
  <si>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 - счетной палаты муниципального образования и его заместители</t>
  </si>
  <si>
    <t>0111</t>
  </si>
  <si>
    <t>0203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</si>
  <si>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</si>
  <si>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</si>
  <si>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906</t>
  </si>
  <si>
    <t>Дошкольное образование</t>
  </si>
  <si>
    <t>0701</t>
  </si>
  <si>
    <t>Физическая культура и спорт</t>
  </si>
  <si>
    <t>1001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</si>
  <si>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</si>
  <si>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</si>
  <si>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</si>
  <si>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</si>
  <si>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</si>
  <si>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</si>
  <si>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</si>
  <si>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</si>
  <si>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</si>
  <si>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</si>
  <si>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</si>
  <si>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</si>
  <si>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</si>
  <si>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</si>
  <si>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</si>
  <si>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</si>
  <si>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</si>
  <si>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                    </t>
  </si>
  <si>
    <t xml:space="preserve">                                     </t>
  </si>
  <si>
    <t>912</t>
  </si>
  <si>
    <t>Всего расходов:</t>
  </si>
  <si>
    <t>Мероприятия по землеустройству и землепользованию</t>
  </si>
  <si>
    <t>913</t>
  </si>
  <si>
    <t>902</t>
  </si>
  <si>
    <t>МОУО Муниципального образования Красноуфимский округ</t>
  </si>
  <si>
    <t>Наименование главного распорядителя бюджетных средств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</si>
  <si>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</si>
  <si>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0113</t>
  </si>
  <si>
    <t>0804</t>
  </si>
  <si>
    <t>1100</t>
  </si>
  <si>
    <t>Связь и информатика</t>
  </si>
  <si>
    <t>0410</t>
  </si>
  <si>
    <t>1300</t>
  </si>
  <si>
    <t>1301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</si>
  <si>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</si>
  <si>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</si>
  <si>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</si>
  <si>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</si>
  <si>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</si>
  <si>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</si>
  <si>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</si>
  <si>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</si>
  <si>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Отдел культуры и туризма администрации Муниципального образования Красноуфимский округ</t>
  </si>
  <si>
    <t>Другие вопросы в области социальной политики</t>
  </si>
  <si>
    <t>0140323000</t>
  </si>
  <si>
    <t>Бюджетные инвестиции на приобретение недвижимого имущества в муниципальную собственность</t>
  </si>
  <si>
    <t>0220825000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</si>
  <si>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</si>
  <si>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</si>
  <si>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0102</t>
  </si>
  <si>
    <t>7000521000</t>
  </si>
  <si>
    <t>Подпрограмма "Организация общественных работ"</t>
  </si>
  <si>
    <t>0630621000</t>
  </si>
  <si>
    <t>0910423000</t>
  </si>
  <si>
    <t>Строительство  объектов коммунальной инфраструктуры</t>
  </si>
  <si>
    <t>Бюджетные инвестиции</t>
  </si>
  <si>
    <t>Красноуфимская районная территориальная избирательная комиссия</t>
  </si>
  <si>
    <t>918</t>
  </si>
  <si>
    <t>Обеспечение проведения выборов и референдумов</t>
  </si>
  <si>
    <t>0107</t>
  </si>
  <si>
    <t>Проведение выборов и референдумов</t>
  </si>
  <si>
    <t>7000821000</t>
  </si>
  <si>
    <t>0630000000</t>
  </si>
  <si>
    <t>Обеспечение условий для организации военно-патриотического воспитания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</si>
  <si>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</si>
  <si>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Мероприятия по обеспечению малоимущих граждан жилыми помещениями</t>
  </si>
  <si>
    <t>7000029100</t>
  </si>
  <si>
    <t>Проведение выборов депутатов Думы МО Красноуфимский округ</t>
  </si>
  <si>
    <t xml:space="preserve">Молодежная политика </t>
  </si>
  <si>
    <t>0703</t>
  </si>
  <si>
    <t>Дополниетельное образование детей</t>
  </si>
  <si>
    <t>0220345500</t>
  </si>
  <si>
    <t>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</t>
  </si>
  <si>
    <t>Дополнительное образование детей</t>
  </si>
  <si>
    <t>Организация дополнительного образования детей, детей-сирот и детей оставшихся без попечения родителей. нуждающихся в соц.поддержке</t>
  </si>
  <si>
    <t>Организация дополнительного образования детей, детей-сирот и детей оставшихся без попечения родителей, нуждающихся в соц.поддержке</t>
  </si>
  <si>
    <t>0520228000</t>
  </si>
  <si>
    <t>0980349100</t>
  </si>
  <si>
    <t>Содержание отдела субсидий</t>
  </si>
  <si>
    <t>Резервные фонды местных администраций</t>
  </si>
  <si>
    <t>Осуществление отдельных полномочий учредителя и обеспечение бухгалтерского и экономического обслуживания муниципальных учреждений сферы образования</t>
  </si>
  <si>
    <t>0110222000</t>
  </si>
  <si>
    <t>Приобретение имущества, подлежащего зачислению в муниципальную казну</t>
  </si>
  <si>
    <t>1200</t>
  </si>
  <si>
    <t>1204</t>
  </si>
  <si>
    <t>7000621000</t>
  </si>
  <si>
    <t>Другие вопросы в области средств массовой информации</t>
  </si>
  <si>
    <t>апрель</t>
  </si>
  <si>
    <t>098П123000</t>
  </si>
  <si>
    <t>0940723000</t>
  </si>
  <si>
    <t>Строительство  объектов благоустройства</t>
  </si>
  <si>
    <t>Развитие системы поддержки малого и среднего предпринимательства на территории МО Красноуфимский округ</t>
  </si>
  <si>
    <t>0250245800</t>
  </si>
  <si>
    <t>Капитальный ремонт, приведение в соответствие с требованиями пожарной безопасности и санитарного законодательства зданий и помещений загородных оздоровительных лагерей</t>
  </si>
  <si>
    <t>Разработка документации по планировке территории за счет средств областного бюджета</t>
  </si>
  <si>
    <t>0400143600</t>
  </si>
  <si>
    <t>0220925000</t>
  </si>
  <si>
    <t>Создание новых мест в образовательных организациях МО Красноуфимский округ</t>
  </si>
  <si>
    <t>Обеспечение деятельности по ремонту недвижимого имущества</t>
  </si>
  <si>
    <t>0130822000</t>
  </si>
  <si>
    <t>Независимая оценка, обследование объектов недвижимости</t>
  </si>
  <si>
    <t>июнь</t>
  </si>
  <si>
    <t>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</si>
  <si>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0120143900</t>
  </si>
  <si>
    <t>Обеспечение меры социальной поддержки по бесплатному получению художественного образования в учреждениях дополнительного образования</t>
  </si>
  <si>
    <t>0320246600</t>
  </si>
  <si>
    <t>0251025000</t>
  </si>
  <si>
    <t>Обеспечение мероприятий по созданию в образовательных организациях условий для получения детьми-инвалидами качественного образования</t>
  </si>
  <si>
    <t>Субвенции на  компенсацию отдельным категориям граждан оплаты взноса на капитальный ремонт общего имущества в многоквартирном доме за счет средств областного бюджета</t>
  </si>
  <si>
    <t>09606R4620</t>
  </si>
  <si>
    <t>11201R0180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</si>
  <si>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</si>
  <si>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 xml:space="preserve">Социальные выплаты гражданам, кроме публичных нормативных социальных выплат
</t>
  </si>
  <si>
    <t>Развитие газификации в сельской местности  за счет средств областного бюджета</t>
  </si>
  <si>
    <t>11103R0180</t>
  </si>
  <si>
    <t>август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</si>
  <si>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</si>
  <si>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0250525000</t>
  </si>
  <si>
    <t>02505R0970</t>
  </si>
  <si>
    <t>02510R0270</t>
  </si>
  <si>
    <t>Создание в образовательных организациях условий для получения детьми-инвалидами качественного образования</t>
  </si>
  <si>
    <t>Резервный фонд Правительства Свердловской области</t>
  </si>
  <si>
    <t>0310140700</t>
  </si>
  <si>
    <t>Строительство распределительных газопроводов в рамках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</si>
  <si>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1110342300</t>
  </si>
  <si>
    <t>Исполнение за 9 месяцев 2017 г.</t>
  </si>
  <si>
    <t>в рублях</t>
  </si>
  <si>
    <t>%</t>
  </si>
  <si>
    <t>Приложение № 3                        к постановлению                           от 00.10.2017г. №</t>
  </si>
  <si>
    <t>Ведомственная структура расходов бюджета МО Красноуфимский округ   на 2017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</si>
</sst>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_р_."/>
    <numFmt numFmtId="178" formatCode="[$-FC19]d\ mmmm\ yyyy\ &quot;г.&quot;"/>
    <numFmt numFmtId="179" formatCode="000000"/>
  </numFmts>
  <fonts count="43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justify" vertical="top"/>
    </xf>
    <xf numFmtId="49" fontId="0" fillId="33" borderId="10" xfId="56" applyNumberFormat="1" applyFont="1" applyFill="1" applyBorder="1" applyAlignment="1">
      <alignment horizontal="left" vertical="top" wrapText="1"/>
      <protection/>
    </xf>
    <xf numFmtId="0" fontId="0" fillId="33" borderId="10" xfId="56" applyFont="1" applyFill="1" applyBorder="1" applyAlignment="1">
      <alignment horizontal="left" vertical="top" wrapText="1"/>
      <protection/>
    </xf>
    <xf numFmtId="49" fontId="0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3" xfId="0" applyFont="1" applyFill="1" applyBorder="1" applyAlignment="1">
      <alignment horizontal="left" wrapText="1"/>
    </xf>
    <xf numFmtId="0" fontId="0" fillId="33" borderId="10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0" fillId="33" borderId="10" xfId="56" applyNumberFormat="1" applyFont="1" applyFill="1" applyBorder="1" applyAlignment="1">
      <alignment horizontal="right" vertical="top" wrapText="1"/>
      <protection/>
    </xf>
    <xf numFmtId="49" fontId="0" fillId="33" borderId="13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0" fillId="33" borderId="17" xfId="0" applyNumberFormat="1" applyFont="1" applyFill="1" applyBorder="1" applyAlignment="1">
      <alignment horizontal="right" vertical="top" wrapText="1"/>
    </xf>
    <xf numFmtId="49" fontId="0" fillId="33" borderId="14" xfId="0" applyNumberFormat="1" applyFont="1" applyFill="1" applyBorder="1" applyAlignment="1">
      <alignment horizontal="right" vertical="top" wrapText="1"/>
    </xf>
    <xf numFmtId="49" fontId="4" fillId="33" borderId="14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/>
    </xf>
    <xf numFmtId="49" fontId="0" fillId="33" borderId="18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left" wrapText="1"/>
    </xf>
    <xf numFmtId="4" fontId="4" fillId="33" borderId="18" xfId="0" applyNumberFormat="1" applyFont="1" applyFill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4" fontId="0" fillId="33" borderId="18" xfId="56" applyNumberFormat="1" applyFont="1" applyFill="1" applyBorder="1" applyAlignment="1">
      <alignment horizontal="right" vertical="top"/>
      <protection/>
    </xf>
    <xf numFmtId="4" fontId="0" fillId="0" borderId="18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2" fontId="0" fillId="0" borderId="0" xfId="0" applyNumberFormat="1" applyFont="1" applyAlignment="1">
      <alignment horizontal="center" vertical="center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horizontal="left" vertical="center" wrapText="1"/>
    </xf>
    <xf numFmtId="4" fontId="0" fillId="33" borderId="18" xfId="0" applyNumberFormat="1" applyFill="1" applyBorder="1" applyAlignment="1">
      <alignment horizontal="right" vertical="top"/>
    </xf>
    <xf numFmtId="0" fontId="0" fillId="33" borderId="18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right" vertical="top"/>
    </xf>
    <xf numFmtId="0" fontId="0" fillId="0" borderId="0" xfId="0" applyFont="1" applyFill="1" applyAlignment="1">
      <alignment horizontal="left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8" xfId="0" applyNumberForma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right" vertical="top" wrapText="1"/>
      <protection/>
    </xf>
    <xf numFmtId="0" fontId="0" fillId="0" borderId="10" xfId="56" applyNumberFormat="1" applyFont="1" applyFill="1" applyBorder="1" applyAlignment="1">
      <alignment vertical="top" wrapText="1"/>
      <protection/>
    </xf>
    <xf numFmtId="0" fontId="0" fillId="0" borderId="14" xfId="0" applyFont="1" applyFill="1" applyBorder="1" applyAlignment="1">
      <alignment horizontal="left" vertical="top" wrapText="1"/>
    </xf>
    <xf numFmtId="4" fontId="0" fillId="0" borderId="18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left" vertical="top" wrapText="1"/>
      <protection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0" fillId="34" borderId="18" xfId="0" applyFont="1" applyFill="1" applyBorder="1" applyAlignment="1">
      <alignment horizontal="right" vertical="top"/>
    </xf>
    <xf numFmtId="0" fontId="0" fillId="33" borderId="18" xfId="0" applyFont="1" applyFill="1" applyBorder="1" applyAlignment="1">
      <alignment horizontal="right" vertical="top"/>
    </xf>
    <xf numFmtId="4" fontId="4" fillId="33" borderId="18" xfId="56" applyNumberFormat="1" applyFont="1" applyFill="1" applyBorder="1" applyAlignment="1">
      <alignment horizontal="right" vertical="top"/>
      <protection/>
    </xf>
    <xf numFmtId="4" fontId="0" fillId="0" borderId="18" xfId="56" applyNumberFormat="1" applyFont="1" applyFill="1" applyBorder="1" applyAlignment="1">
      <alignment horizontal="right" vertical="top"/>
      <protection/>
    </xf>
    <xf numFmtId="4" fontId="4" fillId="0" borderId="18" xfId="0" applyNumberFormat="1" applyFont="1" applyFill="1" applyBorder="1" applyAlignment="1">
      <alignment horizontal="right" vertical="top"/>
    </xf>
    <xf numFmtId="4" fontId="4" fillId="33" borderId="19" xfId="0" applyNumberFormat="1" applyFont="1" applyFill="1" applyBorder="1" applyAlignment="1">
      <alignment horizontal="right" vertical="top"/>
    </xf>
    <xf numFmtId="0" fontId="0" fillId="34" borderId="18" xfId="0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4" fontId="0" fillId="33" borderId="19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 wrapText="1"/>
    </xf>
    <xf numFmtId="49" fontId="0" fillId="33" borderId="10" xfId="56" applyNumberFormat="1" applyFont="1" applyFill="1" applyBorder="1" applyAlignment="1">
      <alignment horizontal="center" vertical="top" wrapText="1"/>
      <protection/>
    </xf>
    <xf numFmtId="49" fontId="4" fillId="0" borderId="10" xfId="0" applyNumberFormat="1" applyFont="1" applyFill="1" applyBorder="1" applyAlignment="1">
      <alignment horizontal="right" vertical="top" wrapText="1"/>
    </xf>
    <xf numFmtId="0" fontId="0" fillId="0" borderId="14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3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Примечание 4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3"/>
  <sheetViews>
    <sheetView tabSelected="1" zoomScale="90" zoomScaleNormal="90" zoomScalePageLayoutView="0" workbookViewId="0" topLeftCell="A555">
      <selection activeCell="R573" sqref="R573"/>
    </sheetView>
  </sheetViews>
  <sheetFormatPr defaultColWidth="9.00390625" defaultRowHeight="15.75" outlineLevelRow="1"/>
  <cols>
    <col min="1" max="1" width="36.75390625" style="0" customWidth="1"/>
    <col min="2" max="2" width="5.875" style="0" customWidth="1"/>
    <col min="4" max="4" width="12.875" style="0" customWidth="1"/>
    <col min="5" max="5" width="7.625" style="0" customWidth="1"/>
    <col min="6" max="6" width="8.00390625" style="0" hidden="1" customWidth="1"/>
    <col min="7" max="7" width="11.00390625" style="105" hidden="1" customWidth="1"/>
    <col min="8" max="8" width="10.375" style="0" hidden="1" customWidth="1"/>
    <col min="9" max="9" width="0.12890625" style="0" hidden="1" customWidth="1"/>
    <col min="10" max="10" width="10.125" style="0" hidden="1" customWidth="1"/>
    <col min="11" max="11" width="13.375" style="0" hidden="1" customWidth="1"/>
    <col min="12" max="12" width="13.125" style="0" hidden="1" customWidth="1"/>
    <col min="13" max="13" width="14.00390625" style="105" hidden="1" customWidth="1"/>
    <col min="14" max="14" width="15.25390625" style="0" customWidth="1"/>
    <col min="15" max="15" width="13.75390625" style="0" customWidth="1"/>
    <col min="16" max="16" width="7.25390625" style="0" customWidth="1"/>
  </cols>
  <sheetData>
    <row r="1" spans="1:5" ht="3.75" customHeight="1" hidden="1">
      <c r="A1" s="1"/>
      <c r="B1" s="2"/>
      <c r="C1" s="2"/>
      <c r="D1" s="2"/>
      <c r="E1" s="2"/>
    </row>
    <row r="2" spans="1:5" ht="17.25" customHeight="1" hidden="1">
      <c r="A2" s="3" t="s">
        <v>462</v>
      </c>
      <c r="B2" s="2"/>
      <c r="C2" s="2"/>
      <c r="D2" s="129"/>
      <c r="E2" s="130"/>
    </row>
    <row r="3" spans="1:5" ht="18.75" customHeight="1" hidden="1">
      <c r="A3" s="3"/>
      <c r="B3" s="4" t="s">
        <v>463</v>
      </c>
      <c r="C3" s="4"/>
      <c r="D3" s="130"/>
      <c r="E3" s="130"/>
    </row>
    <row r="4" spans="1:5" ht="39.75" customHeight="1" hidden="1">
      <c r="A4" s="3"/>
      <c r="B4" s="4"/>
      <c r="C4" s="4"/>
      <c r="D4" s="130"/>
      <c r="E4" s="130"/>
    </row>
    <row r="5" spans="1:5" ht="18.75" customHeight="1" hidden="1">
      <c r="A5" s="3"/>
      <c r="B5" s="4"/>
      <c r="C5" s="4"/>
      <c r="D5" s="130"/>
      <c r="E5" s="130"/>
    </row>
    <row r="6" spans="1:5" ht="1.5" customHeight="1">
      <c r="A6" s="3"/>
      <c r="B6" s="4"/>
      <c r="C6" s="4"/>
      <c r="D6" s="64"/>
      <c r="E6" s="64"/>
    </row>
    <row r="7" spans="1:5" ht="18.75" customHeight="1" hidden="1">
      <c r="A7" s="3"/>
      <c r="B7" s="4"/>
      <c r="C7" s="4"/>
      <c r="D7" s="64"/>
      <c r="E7" s="64"/>
    </row>
    <row r="8" spans="1:16" ht="51" customHeight="1">
      <c r="A8" s="3"/>
      <c r="B8" s="5"/>
      <c r="C8" s="131"/>
      <c r="D8" s="131"/>
      <c r="E8" s="131"/>
      <c r="F8" s="131"/>
      <c r="G8" s="131"/>
      <c r="H8" s="131"/>
      <c r="I8" s="131"/>
      <c r="J8" s="131"/>
      <c r="K8" s="131"/>
      <c r="L8" s="131"/>
      <c r="O8" s="127" t="s">
        <v>573</v>
      </c>
      <c r="P8" s="128"/>
    </row>
    <row r="9" spans="1:16" ht="33" customHeight="1">
      <c r="A9" s="132" t="s">
        <v>574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</row>
    <row r="10" spans="1:16" ht="63" customHeight="1">
      <c r="A10" s="121" t="s">
        <v>470</v>
      </c>
      <c r="B10" s="121" t="s">
        <v>395</v>
      </c>
      <c r="C10" s="121" t="s">
        <v>396</v>
      </c>
      <c r="D10" s="121" t="s">
        <v>370</v>
      </c>
      <c r="E10" s="121" t="s">
        <v>397</v>
      </c>
      <c r="F10" s="90" t="s">
        <v>398</v>
      </c>
      <c r="G10" s="106" t="s">
        <v>347</v>
      </c>
      <c r="H10" s="90" t="s">
        <v>398</v>
      </c>
      <c r="I10" s="111" t="s">
        <v>532</v>
      </c>
      <c r="J10" s="90" t="s">
        <v>398</v>
      </c>
      <c r="K10" s="116" t="s">
        <v>546</v>
      </c>
      <c r="L10" s="90" t="s">
        <v>398</v>
      </c>
      <c r="M10" s="117" t="s">
        <v>560</v>
      </c>
      <c r="N10" s="123" t="s">
        <v>398</v>
      </c>
      <c r="O10" s="125" t="s">
        <v>570</v>
      </c>
      <c r="P10" s="126"/>
    </row>
    <row r="11" spans="1:16" ht="27" customHeight="1">
      <c r="A11" s="122"/>
      <c r="B11" s="122"/>
      <c r="C11" s="122"/>
      <c r="D11" s="122"/>
      <c r="E11" s="122"/>
      <c r="F11" s="90"/>
      <c r="G11" s="106"/>
      <c r="H11" s="90"/>
      <c r="I11" s="111"/>
      <c r="J11" s="90"/>
      <c r="K11" s="116"/>
      <c r="L11" s="90"/>
      <c r="M11" s="117"/>
      <c r="N11" s="124"/>
      <c r="O11" s="119" t="s">
        <v>571</v>
      </c>
      <c r="P11" s="119" t="s">
        <v>572</v>
      </c>
    </row>
    <row r="12" spans="1:16" ht="33" customHeight="1">
      <c r="A12" s="8" t="s">
        <v>484</v>
      </c>
      <c r="B12" s="41">
        <v>901</v>
      </c>
      <c r="C12" s="42"/>
      <c r="D12" s="42"/>
      <c r="E12" s="42"/>
      <c r="F12" s="55">
        <f>F13+F69+F75+F104+F158+F211+F217+F234+F295</f>
        <v>265916000</v>
      </c>
      <c r="G12" s="88"/>
      <c r="H12" s="55">
        <f>H13+H69+H75+H104+H158+H211+H217+H234+H295+H306</f>
        <v>276024178</v>
      </c>
      <c r="I12" s="88"/>
      <c r="J12" s="55">
        <f>J13+J69+J75+J104+J158+J211+J217+J234+J295+J306</f>
        <v>276381916.85</v>
      </c>
      <c r="K12" s="111"/>
      <c r="L12" s="55">
        <f>L13+L69+L75+L104+L158+L211+L217+L234+L295+L306</f>
        <v>286979465.85</v>
      </c>
      <c r="M12" s="88"/>
      <c r="N12" s="55">
        <f>N13+N69+N75+N104+N158+N211+N217+N234+N295+N306</f>
        <v>300650302.89</v>
      </c>
      <c r="O12" s="55">
        <f>O13+O69+O75+O104+O158+O211+O217+O234+O295+O306</f>
        <v>183236995.6</v>
      </c>
      <c r="P12" s="120">
        <f>IF(N12=0,"-",IF(O12/N12*100&gt;110,"свыше 100",ROUND((O12/N12*100),1)))</f>
        <v>60.9</v>
      </c>
    </row>
    <row r="13" spans="1:16" ht="20.25" customHeight="1">
      <c r="A13" s="9" t="s">
        <v>445</v>
      </c>
      <c r="B13" s="42">
        <v>901</v>
      </c>
      <c r="C13" s="42" t="s">
        <v>399</v>
      </c>
      <c r="D13" s="42"/>
      <c r="E13" s="42"/>
      <c r="F13" s="56">
        <f>F14+F18+F33+F36</f>
        <v>72229300</v>
      </c>
      <c r="G13" s="88"/>
      <c r="H13" s="56">
        <f>H14+H18+H33+H36</f>
        <v>71544300</v>
      </c>
      <c r="I13" s="88"/>
      <c r="J13" s="56">
        <f>J14+J18+J33+J36</f>
        <v>71536158.31</v>
      </c>
      <c r="K13" s="111"/>
      <c r="L13" s="56">
        <f>L14+L18+L33+L36</f>
        <v>70211708.31</v>
      </c>
      <c r="M13" s="88"/>
      <c r="N13" s="56">
        <f>N14+N18+N33+N36</f>
        <v>70258466.32</v>
      </c>
      <c r="O13" s="56">
        <f>O14+O18+O33+O36</f>
        <v>46371059.97</v>
      </c>
      <c r="P13" s="133">
        <f aca="true" t="shared" si="0" ref="P13:P76">IF(N13=0,"-",IF(O13/N13*100&gt;110,"свыше 100",ROUND((O13/N13*100),1)))</f>
        <v>66</v>
      </c>
    </row>
    <row r="14" spans="1:16" ht="20.25" customHeight="1">
      <c r="A14" s="18" t="s">
        <v>323</v>
      </c>
      <c r="B14" s="42">
        <v>901</v>
      </c>
      <c r="C14" s="42" t="s">
        <v>494</v>
      </c>
      <c r="D14" s="42" t="s">
        <v>129</v>
      </c>
      <c r="E14" s="41"/>
      <c r="F14" s="56">
        <f>F15</f>
        <v>1659200</v>
      </c>
      <c r="G14" s="88"/>
      <c r="H14" s="56">
        <f>H15</f>
        <v>1659200</v>
      </c>
      <c r="I14" s="88"/>
      <c r="J14" s="56">
        <f>J15</f>
        <v>1659200</v>
      </c>
      <c r="K14" s="111"/>
      <c r="L14" s="56">
        <f>L15</f>
        <v>1659200</v>
      </c>
      <c r="M14" s="88"/>
      <c r="N14" s="56">
        <f aca="true" t="shared" si="1" ref="N14:O16">N15</f>
        <v>1659200</v>
      </c>
      <c r="O14" s="56">
        <f t="shared" si="1"/>
        <v>1340689.63</v>
      </c>
      <c r="P14" s="133">
        <f t="shared" si="0"/>
        <v>80.8</v>
      </c>
    </row>
    <row r="15" spans="1:16" ht="47.25" customHeight="1">
      <c r="A15" s="18" t="s">
        <v>492</v>
      </c>
      <c r="B15" s="42">
        <v>901</v>
      </c>
      <c r="C15" s="42" t="s">
        <v>494</v>
      </c>
      <c r="D15" s="42" t="s">
        <v>495</v>
      </c>
      <c r="E15" s="42"/>
      <c r="F15" s="56">
        <f>F16</f>
        <v>1659200</v>
      </c>
      <c r="G15" s="88"/>
      <c r="H15" s="56">
        <f>H16</f>
        <v>1659200</v>
      </c>
      <c r="I15" s="88"/>
      <c r="J15" s="56">
        <f>J16</f>
        <v>1659200</v>
      </c>
      <c r="K15" s="111"/>
      <c r="L15" s="56">
        <f>L16</f>
        <v>1659200</v>
      </c>
      <c r="M15" s="88"/>
      <c r="N15" s="56">
        <f t="shared" si="1"/>
        <v>1659200</v>
      </c>
      <c r="O15" s="56">
        <f t="shared" si="1"/>
        <v>1340689.63</v>
      </c>
      <c r="P15" s="133">
        <f t="shared" si="0"/>
        <v>80.8</v>
      </c>
    </row>
    <row r="16" spans="1:16" ht="15.75" customHeight="1">
      <c r="A16" s="18" t="s">
        <v>493</v>
      </c>
      <c r="B16" s="42">
        <v>901</v>
      </c>
      <c r="C16" s="42" t="s">
        <v>494</v>
      </c>
      <c r="D16" s="42" t="s">
        <v>495</v>
      </c>
      <c r="E16" s="42"/>
      <c r="F16" s="56">
        <f>F17</f>
        <v>1659200</v>
      </c>
      <c r="G16" s="88"/>
      <c r="H16" s="56">
        <f>H17</f>
        <v>1659200</v>
      </c>
      <c r="I16" s="88"/>
      <c r="J16" s="56">
        <f>J17</f>
        <v>1659200</v>
      </c>
      <c r="K16" s="111"/>
      <c r="L16" s="56">
        <f>L17</f>
        <v>1659200</v>
      </c>
      <c r="M16" s="88"/>
      <c r="N16" s="56">
        <f t="shared" si="1"/>
        <v>1659200</v>
      </c>
      <c r="O16" s="56">
        <f t="shared" si="1"/>
        <v>1340689.63</v>
      </c>
      <c r="P16" s="133">
        <f t="shared" si="0"/>
        <v>80.8</v>
      </c>
    </row>
    <row r="17" spans="1:16" ht="33" customHeight="1">
      <c r="A17" s="18" t="s">
        <v>365</v>
      </c>
      <c r="B17" s="42">
        <v>901</v>
      </c>
      <c r="C17" s="42" t="s">
        <v>494</v>
      </c>
      <c r="D17" s="42" t="s">
        <v>495</v>
      </c>
      <c r="E17" s="42" t="s">
        <v>381</v>
      </c>
      <c r="F17" s="56">
        <v>1659200</v>
      </c>
      <c r="G17" s="88"/>
      <c r="H17" s="56">
        <f>F17+G17</f>
        <v>1659200</v>
      </c>
      <c r="I17" s="88"/>
      <c r="J17" s="56">
        <f>H17+I17</f>
        <v>1659200</v>
      </c>
      <c r="K17" s="111"/>
      <c r="L17" s="56">
        <f>J17+K17</f>
        <v>1659200</v>
      </c>
      <c r="M17" s="88"/>
      <c r="N17" s="56">
        <f>L17+M17</f>
        <v>1659200</v>
      </c>
      <c r="O17" s="56">
        <v>1340689.63</v>
      </c>
      <c r="P17" s="133">
        <f t="shared" si="0"/>
        <v>80.8</v>
      </c>
    </row>
    <row r="18" spans="1:16" ht="81" customHeight="1">
      <c r="A18" s="11" t="s">
        <v>270</v>
      </c>
      <c r="B18" s="42" t="s">
        <v>420</v>
      </c>
      <c r="C18" s="42" t="s">
        <v>401</v>
      </c>
      <c r="D18" s="42" t="s">
        <v>124</v>
      </c>
      <c r="E18" s="42"/>
      <c r="F18" s="56">
        <f>F19+F30</f>
        <v>30478300</v>
      </c>
      <c r="G18" s="88"/>
      <c r="H18" s="56">
        <f>H19+H30</f>
        <v>30478300</v>
      </c>
      <c r="I18" s="88"/>
      <c r="J18" s="56">
        <f>J19+J30</f>
        <v>30478300</v>
      </c>
      <c r="K18" s="111"/>
      <c r="L18" s="56">
        <f>L19+L30</f>
        <v>28989836</v>
      </c>
      <c r="M18" s="88"/>
      <c r="N18" s="56">
        <f>N19+N30</f>
        <v>28525556</v>
      </c>
      <c r="O18" s="56">
        <f>O19+O30</f>
        <v>18159159.48</v>
      </c>
      <c r="P18" s="133">
        <f t="shared" si="0"/>
        <v>63.7</v>
      </c>
    </row>
    <row r="19" spans="1:16" ht="81" customHeight="1">
      <c r="A19" s="11" t="s">
        <v>271</v>
      </c>
      <c r="B19" s="42" t="s">
        <v>420</v>
      </c>
      <c r="C19" s="42" t="s">
        <v>401</v>
      </c>
      <c r="D19" s="42" t="s">
        <v>123</v>
      </c>
      <c r="E19" s="42"/>
      <c r="F19" s="56">
        <f>F20+F26+F24</f>
        <v>30433300</v>
      </c>
      <c r="G19" s="88"/>
      <c r="H19" s="56">
        <f>H20+H26+H24</f>
        <v>30433300</v>
      </c>
      <c r="I19" s="88"/>
      <c r="J19" s="56">
        <f>J20+J26+J24</f>
        <v>30433300</v>
      </c>
      <c r="K19" s="111"/>
      <c r="L19" s="56">
        <f>L20+L26+L24</f>
        <v>28944836</v>
      </c>
      <c r="M19" s="88"/>
      <c r="N19" s="56">
        <f>N20+N26+N24</f>
        <v>28480556</v>
      </c>
      <c r="O19" s="56">
        <f>O20+O26+O24</f>
        <v>18159159.48</v>
      </c>
      <c r="P19" s="133">
        <f t="shared" si="0"/>
        <v>63.8</v>
      </c>
    </row>
    <row r="20" spans="1:16" ht="50.25" customHeight="1">
      <c r="A20" s="12" t="s">
        <v>272</v>
      </c>
      <c r="B20" s="42" t="s">
        <v>420</v>
      </c>
      <c r="C20" s="42" t="s">
        <v>401</v>
      </c>
      <c r="D20" s="42" t="s">
        <v>122</v>
      </c>
      <c r="E20" s="42"/>
      <c r="F20" s="56">
        <f>F21+F22+F23</f>
        <v>11768268</v>
      </c>
      <c r="G20" s="88"/>
      <c r="H20" s="56">
        <f>H21+H22+H23</f>
        <v>11768268</v>
      </c>
      <c r="I20" s="88"/>
      <c r="J20" s="56">
        <f>J21+J22+J23</f>
        <v>11768268</v>
      </c>
      <c r="K20" s="111"/>
      <c r="L20" s="56">
        <f>L21+L22+L23</f>
        <v>11768268</v>
      </c>
      <c r="M20" s="88"/>
      <c r="N20" s="56">
        <f>N21+N22+N23</f>
        <v>11768268</v>
      </c>
      <c r="O20" s="56">
        <f>O21+O22+O23</f>
        <v>7278180.02</v>
      </c>
      <c r="P20" s="133">
        <f t="shared" si="0"/>
        <v>61.8</v>
      </c>
    </row>
    <row r="21" spans="1:16" ht="30" customHeight="1">
      <c r="A21" s="12" t="s">
        <v>365</v>
      </c>
      <c r="B21" s="42" t="s">
        <v>420</v>
      </c>
      <c r="C21" s="42" t="s">
        <v>401</v>
      </c>
      <c r="D21" s="42" t="s">
        <v>122</v>
      </c>
      <c r="E21" s="42" t="s">
        <v>381</v>
      </c>
      <c r="F21" s="56">
        <v>10768370</v>
      </c>
      <c r="G21" s="88"/>
      <c r="H21" s="56">
        <f>F21+G21</f>
        <v>10768370</v>
      </c>
      <c r="I21" s="88"/>
      <c r="J21" s="56">
        <f>H21+I21</f>
        <v>10768370</v>
      </c>
      <c r="K21" s="111"/>
      <c r="L21" s="56">
        <f>J21+K21</f>
        <v>10768370</v>
      </c>
      <c r="M21" s="88"/>
      <c r="N21" s="56">
        <f>L21+M21</f>
        <v>10768370</v>
      </c>
      <c r="O21" s="56">
        <v>6518167.35</v>
      </c>
      <c r="P21" s="133">
        <f t="shared" si="0"/>
        <v>60.5</v>
      </c>
    </row>
    <row r="22" spans="1:16" ht="30.75" customHeight="1">
      <c r="A22" s="11" t="s">
        <v>382</v>
      </c>
      <c r="B22" s="42" t="s">
        <v>420</v>
      </c>
      <c r="C22" s="42" t="s">
        <v>401</v>
      </c>
      <c r="D22" s="42" t="s">
        <v>122</v>
      </c>
      <c r="E22" s="42" t="s">
        <v>373</v>
      </c>
      <c r="F22" s="56">
        <v>997898</v>
      </c>
      <c r="G22" s="88"/>
      <c r="H22" s="56">
        <f>F22+G22</f>
        <v>997898</v>
      </c>
      <c r="I22" s="88"/>
      <c r="J22" s="56">
        <f>H22+I22</f>
        <v>997898</v>
      </c>
      <c r="K22" s="111"/>
      <c r="L22" s="56">
        <f>J22+K22</f>
        <v>997898</v>
      </c>
      <c r="M22" s="88"/>
      <c r="N22" s="56">
        <f>L22+M22</f>
        <v>997898</v>
      </c>
      <c r="O22" s="56">
        <v>760012.67</v>
      </c>
      <c r="P22" s="133">
        <f t="shared" si="0"/>
        <v>76.2</v>
      </c>
    </row>
    <row r="23" spans="1:16" ht="15.75" customHeight="1">
      <c r="A23" s="11" t="s">
        <v>376</v>
      </c>
      <c r="B23" s="42" t="s">
        <v>420</v>
      </c>
      <c r="C23" s="42" t="s">
        <v>401</v>
      </c>
      <c r="D23" s="42" t="s">
        <v>122</v>
      </c>
      <c r="E23" s="42" t="s">
        <v>375</v>
      </c>
      <c r="F23" s="56">
        <v>2000</v>
      </c>
      <c r="G23" s="88"/>
      <c r="H23" s="56">
        <f>F23+G23</f>
        <v>2000</v>
      </c>
      <c r="I23" s="88"/>
      <c r="J23" s="56">
        <f>H23+I23</f>
        <v>2000</v>
      </c>
      <c r="K23" s="111"/>
      <c r="L23" s="56">
        <f>J23+K23</f>
        <v>2000</v>
      </c>
      <c r="M23" s="88"/>
      <c r="N23" s="56">
        <f>L23+M23</f>
        <v>2000</v>
      </c>
      <c r="O23" s="56">
        <v>0</v>
      </c>
      <c r="P23" s="133">
        <f t="shared" si="0"/>
        <v>0</v>
      </c>
    </row>
    <row r="24" spans="1:16" ht="48.75" customHeight="1">
      <c r="A24" s="34" t="s">
        <v>326</v>
      </c>
      <c r="B24" s="42" t="s">
        <v>420</v>
      </c>
      <c r="C24" s="42" t="s">
        <v>401</v>
      </c>
      <c r="D24" s="42" t="s">
        <v>125</v>
      </c>
      <c r="E24" s="42"/>
      <c r="F24" s="56">
        <f>F25</f>
        <v>1124532</v>
      </c>
      <c r="G24" s="88"/>
      <c r="H24" s="56">
        <f>H25</f>
        <v>1124532</v>
      </c>
      <c r="I24" s="88"/>
      <c r="J24" s="56">
        <f>J25</f>
        <v>1124532</v>
      </c>
      <c r="K24" s="111"/>
      <c r="L24" s="56">
        <f>L25</f>
        <v>1124532</v>
      </c>
      <c r="M24" s="88"/>
      <c r="N24" s="56">
        <f>N25</f>
        <v>1124532</v>
      </c>
      <c r="O24" s="56">
        <f>O25</f>
        <v>1030367.89</v>
      </c>
      <c r="P24" s="133">
        <f t="shared" si="0"/>
        <v>91.6</v>
      </c>
    </row>
    <row r="25" spans="1:16" ht="35.25" customHeight="1">
      <c r="A25" s="12" t="s">
        <v>365</v>
      </c>
      <c r="B25" s="42" t="s">
        <v>420</v>
      </c>
      <c r="C25" s="42" t="s">
        <v>401</v>
      </c>
      <c r="D25" s="42" t="s">
        <v>125</v>
      </c>
      <c r="E25" s="42" t="s">
        <v>381</v>
      </c>
      <c r="F25" s="56">
        <v>1124532</v>
      </c>
      <c r="G25" s="88"/>
      <c r="H25" s="56">
        <f>F25+G25</f>
        <v>1124532</v>
      </c>
      <c r="I25" s="88"/>
      <c r="J25" s="56">
        <f>H25+I25</f>
        <v>1124532</v>
      </c>
      <c r="K25" s="111"/>
      <c r="L25" s="56">
        <f>J25+K25</f>
        <v>1124532</v>
      </c>
      <c r="M25" s="88"/>
      <c r="N25" s="56">
        <f>L25+M25</f>
        <v>1124532</v>
      </c>
      <c r="O25" s="56">
        <v>1030367.89</v>
      </c>
      <c r="P25" s="133">
        <f t="shared" si="0"/>
        <v>91.6</v>
      </c>
    </row>
    <row r="26" spans="1:16" ht="46.5" customHeight="1">
      <c r="A26" s="13" t="s">
        <v>273</v>
      </c>
      <c r="B26" s="42">
        <v>901</v>
      </c>
      <c r="C26" s="42" t="s">
        <v>401</v>
      </c>
      <c r="D26" s="42" t="s">
        <v>126</v>
      </c>
      <c r="E26" s="42"/>
      <c r="F26" s="57">
        <f>F27+F28</f>
        <v>17540500</v>
      </c>
      <c r="G26" s="88"/>
      <c r="H26" s="57">
        <f>H27+H28</f>
        <v>17540500</v>
      </c>
      <c r="I26" s="88"/>
      <c r="J26" s="57">
        <f>J27+J28+J29</f>
        <v>17540500</v>
      </c>
      <c r="K26" s="111"/>
      <c r="L26" s="57">
        <f>L27+L28+L29</f>
        <v>16052036</v>
      </c>
      <c r="M26" s="88"/>
      <c r="N26" s="57">
        <f>N27+N28+N29</f>
        <v>15587756</v>
      </c>
      <c r="O26" s="57">
        <f>O27+O28+O29</f>
        <v>9850611.57</v>
      </c>
      <c r="P26" s="133">
        <f t="shared" si="0"/>
        <v>63.2</v>
      </c>
    </row>
    <row r="27" spans="1:16" ht="32.25" customHeight="1">
      <c r="A27" s="12" t="s">
        <v>365</v>
      </c>
      <c r="B27" s="42">
        <v>901</v>
      </c>
      <c r="C27" s="42" t="s">
        <v>401</v>
      </c>
      <c r="D27" s="42" t="s">
        <v>126</v>
      </c>
      <c r="E27" s="42" t="s">
        <v>381</v>
      </c>
      <c r="F27" s="57">
        <v>16919350</v>
      </c>
      <c r="G27" s="88"/>
      <c r="H27" s="57">
        <f>F27+G27</f>
        <v>16919350</v>
      </c>
      <c r="I27" s="88">
        <v>400</v>
      </c>
      <c r="J27" s="57">
        <f>H27+I27</f>
        <v>16919750</v>
      </c>
      <c r="K27" s="111">
        <v>-1584058</v>
      </c>
      <c r="L27" s="57">
        <f>J27+K27</f>
        <v>15335692</v>
      </c>
      <c r="M27" s="88">
        <v>-464280</v>
      </c>
      <c r="N27" s="57">
        <f>L27+M27</f>
        <v>14871412</v>
      </c>
      <c r="O27" s="57">
        <v>9284404.98</v>
      </c>
      <c r="P27" s="133">
        <f t="shared" si="0"/>
        <v>62.4</v>
      </c>
    </row>
    <row r="28" spans="1:16" ht="33" customHeight="1">
      <c r="A28" s="11" t="s">
        <v>382</v>
      </c>
      <c r="B28" s="42">
        <v>901</v>
      </c>
      <c r="C28" s="42" t="s">
        <v>401</v>
      </c>
      <c r="D28" s="42" t="s">
        <v>126</v>
      </c>
      <c r="E28" s="42" t="s">
        <v>373</v>
      </c>
      <c r="F28" s="57">
        <v>621150</v>
      </c>
      <c r="G28" s="88"/>
      <c r="H28" s="57">
        <f>F28+G28</f>
        <v>621150</v>
      </c>
      <c r="I28" s="88">
        <v>-3798.2</v>
      </c>
      <c r="J28" s="57">
        <f>H28+I28</f>
        <v>617351.8</v>
      </c>
      <c r="K28" s="111">
        <v>91994</v>
      </c>
      <c r="L28" s="57">
        <f>J28+K28</f>
        <v>709345.8</v>
      </c>
      <c r="M28" s="88"/>
      <c r="N28" s="57">
        <f>L28+M28</f>
        <v>709345.8</v>
      </c>
      <c r="O28" s="57">
        <v>559208.39</v>
      </c>
      <c r="P28" s="133">
        <f t="shared" si="0"/>
        <v>78.8</v>
      </c>
    </row>
    <row r="29" spans="1:16" ht="17.25" customHeight="1">
      <c r="A29" s="11" t="s">
        <v>376</v>
      </c>
      <c r="B29" s="42">
        <v>901</v>
      </c>
      <c r="C29" s="42" t="s">
        <v>401</v>
      </c>
      <c r="D29" s="42" t="s">
        <v>126</v>
      </c>
      <c r="E29" s="42" t="s">
        <v>375</v>
      </c>
      <c r="F29" s="57"/>
      <c r="G29" s="88"/>
      <c r="H29" s="57"/>
      <c r="I29" s="88">
        <v>3398.2</v>
      </c>
      <c r="J29" s="57">
        <f>H29+I29</f>
        <v>3398.2</v>
      </c>
      <c r="K29" s="111">
        <v>3600</v>
      </c>
      <c r="L29" s="57">
        <f>J29+K29</f>
        <v>6998.2</v>
      </c>
      <c r="M29" s="88"/>
      <c r="N29" s="57">
        <f>L29+M29</f>
        <v>6998.2</v>
      </c>
      <c r="O29" s="57">
        <f>M29+N29</f>
        <v>6998.2</v>
      </c>
      <c r="P29" s="133">
        <f t="shared" si="0"/>
        <v>100</v>
      </c>
    </row>
    <row r="30" spans="1:16" ht="48.75" customHeight="1" outlineLevel="1">
      <c r="A30" s="11" t="s">
        <v>274</v>
      </c>
      <c r="B30" s="42" t="s">
        <v>420</v>
      </c>
      <c r="C30" s="42" t="s">
        <v>401</v>
      </c>
      <c r="D30" s="42" t="s">
        <v>127</v>
      </c>
      <c r="E30" s="42"/>
      <c r="F30" s="56">
        <f>F31</f>
        <v>45000</v>
      </c>
      <c r="G30" s="88"/>
      <c r="H30" s="56">
        <f>H31</f>
        <v>45000</v>
      </c>
      <c r="I30" s="88"/>
      <c r="J30" s="56">
        <f>J31</f>
        <v>45000</v>
      </c>
      <c r="K30" s="111"/>
      <c r="L30" s="56">
        <f>L31</f>
        <v>45000</v>
      </c>
      <c r="M30" s="88"/>
      <c r="N30" s="56">
        <f>N31</f>
        <v>45000</v>
      </c>
      <c r="O30" s="56">
        <f>O31</f>
        <v>0</v>
      </c>
      <c r="P30" s="133">
        <f t="shared" si="0"/>
        <v>0</v>
      </c>
    </row>
    <row r="31" spans="1:16" ht="33.75" customHeight="1" outlineLevel="1">
      <c r="A31" s="15" t="s">
        <v>275</v>
      </c>
      <c r="B31" s="42" t="s">
        <v>420</v>
      </c>
      <c r="C31" s="42" t="s">
        <v>401</v>
      </c>
      <c r="D31" s="42" t="s">
        <v>128</v>
      </c>
      <c r="E31" s="42"/>
      <c r="F31" s="56">
        <f>F32</f>
        <v>45000</v>
      </c>
      <c r="G31" s="88"/>
      <c r="H31" s="56">
        <f>H32</f>
        <v>45000</v>
      </c>
      <c r="I31" s="88"/>
      <c r="J31" s="56">
        <f>J32</f>
        <v>45000</v>
      </c>
      <c r="K31" s="111"/>
      <c r="L31" s="56">
        <f>L32</f>
        <v>45000</v>
      </c>
      <c r="M31" s="88"/>
      <c r="N31" s="56">
        <f>N32</f>
        <v>45000</v>
      </c>
      <c r="O31" s="56">
        <f>O32</f>
        <v>0</v>
      </c>
      <c r="P31" s="133">
        <f t="shared" si="0"/>
        <v>0</v>
      </c>
    </row>
    <row r="32" spans="1:16" ht="33.75" customHeight="1" outlineLevel="1">
      <c r="A32" s="11" t="s">
        <v>382</v>
      </c>
      <c r="B32" s="42" t="s">
        <v>420</v>
      </c>
      <c r="C32" s="42" t="s">
        <v>401</v>
      </c>
      <c r="D32" s="42" t="s">
        <v>128</v>
      </c>
      <c r="E32" s="42" t="s">
        <v>373</v>
      </c>
      <c r="F32" s="56">
        <v>45000</v>
      </c>
      <c r="G32" s="88"/>
      <c r="H32" s="56">
        <f>F32+G32</f>
        <v>45000</v>
      </c>
      <c r="I32" s="88"/>
      <c r="J32" s="56">
        <f>H32+I32</f>
        <v>45000</v>
      </c>
      <c r="K32" s="111"/>
      <c r="L32" s="56">
        <f>J32+K32</f>
        <v>45000</v>
      </c>
      <c r="M32" s="88"/>
      <c r="N32" s="56">
        <f>L32+M32</f>
        <v>45000</v>
      </c>
      <c r="O32" s="56">
        <v>0</v>
      </c>
      <c r="P32" s="133">
        <f t="shared" si="0"/>
        <v>0</v>
      </c>
    </row>
    <row r="33" spans="1:16" ht="19.5" customHeight="1" outlineLevel="1">
      <c r="A33" s="59" t="s">
        <v>323</v>
      </c>
      <c r="B33" s="42" t="s">
        <v>420</v>
      </c>
      <c r="C33" s="42" t="s">
        <v>436</v>
      </c>
      <c r="D33" s="42" t="s">
        <v>129</v>
      </c>
      <c r="E33" s="43"/>
      <c r="F33" s="57">
        <f>F34</f>
        <v>200000</v>
      </c>
      <c r="G33" s="88"/>
      <c r="H33" s="57">
        <f>H34</f>
        <v>100000</v>
      </c>
      <c r="I33" s="88"/>
      <c r="J33" s="57">
        <f>J34</f>
        <v>100000</v>
      </c>
      <c r="K33" s="111"/>
      <c r="L33" s="57">
        <f>L34</f>
        <v>100000</v>
      </c>
      <c r="M33" s="88"/>
      <c r="N33" s="57">
        <f>N34</f>
        <v>100000</v>
      </c>
      <c r="O33" s="57">
        <f>O34</f>
        <v>0</v>
      </c>
      <c r="P33" s="133">
        <f t="shared" si="0"/>
        <v>0</v>
      </c>
    </row>
    <row r="34" spans="1:16" ht="38.25" customHeight="1" outlineLevel="1">
      <c r="A34" s="17" t="s">
        <v>17</v>
      </c>
      <c r="B34" s="44" t="s">
        <v>420</v>
      </c>
      <c r="C34" s="44" t="s">
        <v>436</v>
      </c>
      <c r="D34" s="42" t="s">
        <v>130</v>
      </c>
      <c r="E34" s="44"/>
      <c r="F34" s="57">
        <f>F35</f>
        <v>200000</v>
      </c>
      <c r="G34" s="88"/>
      <c r="H34" s="57">
        <f>H35</f>
        <v>100000</v>
      </c>
      <c r="I34" s="88"/>
      <c r="J34" s="57">
        <f>J35</f>
        <v>100000</v>
      </c>
      <c r="K34" s="111"/>
      <c r="L34" s="57">
        <f>L35</f>
        <v>100000</v>
      </c>
      <c r="M34" s="88"/>
      <c r="N34" s="57">
        <f>N35</f>
        <v>100000</v>
      </c>
      <c r="O34" s="57">
        <f>O35</f>
        <v>0</v>
      </c>
      <c r="P34" s="133">
        <f t="shared" si="0"/>
        <v>0</v>
      </c>
    </row>
    <row r="35" spans="1:16" ht="22.5" customHeight="1" outlineLevel="1">
      <c r="A35" s="16" t="s">
        <v>286</v>
      </c>
      <c r="B35" s="44" t="s">
        <v>420</v>
      </c>
      <c r="C35" s="44" t="s">
        <v>436</v>
      </c>
      <c r="D35" s="42" t="s">
        <v>130</v>
      </c>
      <c r="E35" s="44" t="s">
        <v>30</v>
      </c>
      <c r="F35" s="56">
        <v>200000</v>
      </c>
      <c r="G35" s="88">
        <v>-100000</v>
      </c>
      <c r="H35" s="56">
        <f>F35+G35</f>
        <v>100000</v>
      </c>
      <c r="I35" s="88"/>
      <c r="J35" s="56">
        <f>H35+I35</f>
        <v>100000</v>
      </c>
      <c r="K35" s="111"/>
      <c r="L35" s="56">
        <f>J35+K35</f>
        <v>100000</v>
      </c>
      <c r="M35" s="88"/>
      <c r="N35" s="56">
        <f>L35+M35</f>
        <v>100000</v>
      </c>
      <c r="O35" s="56">
        <v>0</v>
      </c>
      <c r="P35" s="133">
        <f t="shared" si="0"/>
        <v>0</v>
      </c>
    </row>
    <row r="36" spans="1:16" ht="21" customHeight="1">
      <c r="A36" s="9" t="s">
        <v>447</v>
      </c>
      <c r="B36" s="42">
        <v>901</v>
      </c>
      <c r="C36" s="42" t="s">
        <v>472</v>
      </c>
      <c r="D36" s="42"/>
      <c r="E36" s="42"/>
      <c r="F36" s="56">
        <f>F40+F61+F37</f>
        <v>39891800</v>
      </c>
      <c r="G36" s="88"/>
      <c r="H36" s="56">
        <f>H40+H61+H37</f>
        <v>39306800</v>
      </c>
      <c r="I36" s="88"/>
      <c r="J36" s="56">
        <f>J40+J61+J37</f>
        <v>39298658.31</v>
      </c>
      <c r="K36" s="111"/>
      <c r="L36" s="56">
        <f>L40+L61+L37</f>
        <v>39462672.31</v>
      </c>
      <c r="M36" s="88"/>
      <c r="N36" s="56">
        <f>N40+N61+N37</f>
        <v>39973710.32</v>
      </c>
      <c r="O36" s="56">
        <f>O40+O61+O37</f>
        <v>26871210.86</v>
      </c>
      <c r="P36" s="133">
        <f t="shared" si="0"/>
        <v>67.2</v>
      </c>
    </row>
    <row r="37" spans="1:16" ht="131.25" customHeight="1">
      <c r="A37" s="27" t="s">
        <v>276</v>
      </c>
      <c r="B37" s="42">
        <v>901</v>
      </c>
      <c r="C37" s="42" t="s">
        <v>472</v>
      </c>
      <c r="D37" s="42" t="s">
        <v>143</v>
      </c>
      <c r="E37" s="42"/>
      <c r="F37" s="56">
        <f>F38</f>
        <v>50000</v>
      </c>
      <c r="G37" s="88"/>
      <c r="H37" s="56">
        <f>H38</f>
        <v>50000</v>
      </c>
      <c r="I37" s="88"/>
      <c r="J37" s="56">
        <f>J38</f>
        <v>50000</v>
      </c>
      <c r="K37" s="111"/>
      <c r="L37" s="56">
        <f>L38</f>
        <v>50000</v>
      </c>
      <c r="M37" s="88"/>
      <c r="N37" s="56">
        <f>N38</f>
        <v>50000</v>
      </c>
      <c r="O37" s="56">
        <f>O38</f>
        <v>32030</v>
      </c>
      <c r="P37" s="133">
        <f t="shared" si="0"/>
        <v>64.1</v>
      </c>
    </row>
    <row r="38" spans="1:16" ht="34.5" customHeight="1">
      <c r="A38" s="11" t="s">
        <v>496</v>
      </c>
      <c r="B38" s="42">
        <v>901</v>
      </c>
      <c r="C38" s="42" t="s">
        <v>472</v>
      </c>
      <c r="D38" s="42" t="s">
        <v>507</v>
      </c>
      <c r="E38" s="42"/>
      <c r="F38" s="56">
        <f>F39</f>
        <v>50000</v>
      </c>
      <c r="G38" s="88"/>
      <c r="H38" s="56">
        <f>H39</f>
        <v>50000</v>
      </c>
      <c r="I38" s="88"/>
      <c r="J38" s="56">
        <f>J39</f>
        <v>50000</v>
      </c>
      <c r="K38" s="111"/>
      <c r="L38" s="56">
        <f>L39</f>
        <v>50000</v>
      </c>
      <c r="M38" s="88"/>
      <c r="N38" s="56">
        <f>N39</f>
        <v>50000</v>
      </c>
      <c r="O38" s="56">
        <f>O39</f>
        <v>32030</v>
      </c>
      <c r="P38" s="133">
        <f t="shared" si="0"/>
        <v>64.1</v>
      </c>
    </row>
    <row r="39" spans="1:16" ht="35.25" customHeight="1">
      <c r="A39" s="11" t="s">
        <v>35</v>
      </c>
      <c r="B39" s="42">
        <v>901</v>
      </c>
      <c r="C39" s="42" t="s">
        <v>472</v>
      </c>
      <c r="D39" s="42" t="s">
        <v>497</v>
      </c>
      <c r="E39" s="42" t="s">
        <v>373</v>
      </c>
      <c r="F39" s="56">
        <v>50000</v>
      </c>
      <c r="G39" s="88"/>
      <c r="H39" s="56">
        <f>F39+G39</f>
        <v>50000</v>
      </c>
      <c r="I39" s="88"/>
      <c r="J39" s="56">
        <f>H39+I39</f>
        <v>50000</v>
      </c>
      <c r="K39" s="111"/>
      <c r="L39" s="56">
        <f>J39+K39</f>
        <v>50000</v>
      </c>
      <c r="M39" s="88"/>
      <c r="N39" s="56">
        <f>L39+M39</f>
        <v>50000</v>
      </c>
      <c r="O39" s="56">
        <v>32030</v>
      </c>
      <c r="P39" s="133">
        <f t="shared" si="0"/>
        <v>64.1</v>
      </c>
    </row>
    <row r="40" spans="1:16" ht="83.25" customHeight="1">
      <c r="A40" s="11" t="s">
        <v>270</v>
      </c>
      <c r="B40" s="42">
        <v>901</v>
      </c>
      <c r="C40" s="42" t="s">
        <v>472</v>
      </c>
      <c r="D40" s="42" t="s">
        <v>124</v>
      </c>
      <c r="E40" s="42"/>
      <c r="F40" s="56">
        <f>F41+F53+F56</f>
        <v>36741200</v>
      </c>
      <c r="G40" s="88"/>
      <c r="H40" s="56">
        <f>H41+H53+H56</f>
        <v>36156200</v>
      </c>
      <c r="I40" s="88"/>
      <c r="J40" s="56">
        <f>J41+J53+J56</f>
        <v>36148058.31</v>
      </c>
      <c r="K40" s="111"/>
      <c r="L40" s="56">
        <f>L41+L53+L56</f>
        <v>36312072.31</v>
      </c>
      <c r="M40" s="88"/>
      <c r="N40" s="56">
        <f>N41+N53+N56</f>
        <v>36823110.32</v>
      </c>
      <c r="O40" s="56">
        <f>O41+O53+O56</f>
        <v>24750169.38</v>
      </c>
      <c r="P40" s="133">
        <f t="shared" si="0"/>
        <v>67.2</v>
      </c>
    </row>
    <row r="41" spans="1:16" ht="64.5" customHeight="1">
      <c r="A41" s="11" t="s">
        <v>277</v>
      </c>
      <c r="B41" s="42">
        <v>901</v>
      </c>
      <c r="C41" s="42" t="s">
        <v>472</v>
      </c>
      <c r="D41" s="42" t="s">
        <v>131</v>
      </c>
      <c r="E41" s="42"/>
      <c r="F41" s="56">
        <f>F42+F44+F46+F48+F50</f>
        <v>1469400</v>
      </c>
      <c r="G41" s="88"/>
      <c r="H41" s="56">
        <f>H42+H44+H46+H48+H50</f>
        <v>884400</v>
      </c>
      <c r="I41" s="88"/>
      <c r="J41" s="56">
        <f>J42+J44+J46+J48+J50</f>
        <v>884400</v>
      </c>
      <c r="K41" s="111"/>
      <c r="L41" s="56">
        <f>L42+L44+L46+L48+L50</f>
        <v>884950</v>
      </c>
      <c r="M41" s="88"/>
      <c r="N41" s="56">
        <f>N42+N44+N46+N48+N50</f>
        <v>884950</v>
      </c>
      <c r="O41" s="56">
        <f>O42+O44+O46+O48+O50</f>
        <v>371719.68</v>
      </c>
      <c r="P41" s="133">
        <f t="shared" si="0"/>
        <v>42</v>
      </c>
    </row>
    <row r="42" spans="1:16" ht="49.5" customHeight="1">
      <c r="A42" s="29" t="s">
        <v>40</v>
      </c>
      <c r="B42" s="42">
        <v>901</v>
      </c>
      <c r="C42" s="42" t="s">
        <v>472</v>
      </c>
      <c r="D42" s="42" t="s">
        <v>132</v>
      </c>
      <c r="E42" s="42"/>
      <c r="F42" s="56">
        <f>F43</f>
        <v>182000</v>
      </c>
      <c r="G42" s="88"/>
      <c r="H42" s="56">
        <f>H43</f>
        <v>182000</v>
      </c>
      <c r="I42" s="88"/>
      <c r="J42" s="56">
        <f>J43</f>
        <v>182000</v>
      </c>
      <c r="K42" s="111"/>
      <c r="L42" s="56">
        <f>L43</f>
        <v>182550</v>
      </c>
      <c r="M42" s="88"/>
      <c r="N42" s="56">
        <f>N43</f>
        <v>182550</v>
      </c>
      <c r="O42" s="56">
        <f>O43</f>
        <v>121375.6</v>
      </c>
      <c r="P42" s="133">
        <f t="shared" si="0"/>
        <v>66.5</v>
      </c>
    </row>
    <row r="43" spans="1:16" ht="32.25" customHeight="1">
      <c r="A43" s="11" t="s">
        <v>382</v>
      </c>
      <c r="B43" s="42">
        <v>901</v>
      </c>
      <c r="C43" s="42" t="s">
        <v>472</v>
      </c>
      <c r="D43" s="42" t="s">
        <v>132</v>
      </c>
      <c r="E43" s="42" t="s">
        <v>373</v>
      </c>
      <c r="F43" s="56">
        <v>182000</v>
      </c>
      <c r="G43" s="88"/>
      <c r="H43" s="56">
        <f>F43+G43</f>
        <v>182000</v>
      </c>
      <c r="I43" s="88"/>
      <c r="J43" s="56">
        <f>H43+I43</f>
        <v>182000</v>
      </c>
      <c r="K43" s="111">
        <v>550</v>
      </c>
      <c r="L43" s="56">
        <f>J43+K43</f>
        <v>182550</v>
      </c>
      <c r="M43" s="88"/>
      <c r="N43" s="56">
        <f>L43+M43</f>
        <v>182550</v>
      </c>
      <c r="O43" s="56">
        <v>121375.6</v>
      </c>
      <c r="P43" s="133">
        <f t="shared" si="0"/>
        <v>66.5</v>
      </c>
    </row>
    <row r="44" spans="1:16" ht="34.5" customHeight="1">
      <c r="A44" s="15" t="s">
        <v>278</v>
      </c>
      <c r="B44" s="42">
        <v>901</v>
      </c>
      <c r="C44" s="42" t="s">
        <v>472</v>
      </c>
      <c r="D44" s="42" t="s">
        <v>133</v>
      </c>
      <c r="E44" s="42"/>
      <c r="F44" s="56">
        <f>F45</f>
        <v>600000</v>
      </c>
      <c r="G44" s="88"/>
      <c r="H44" s="56">
        <f>H45</f>
        <v>600000</v>
      </c>
      <c r="I44" s="88"/>
      <c r="J44" s="56">
        <f>J45</f>
        <v>600000</v>
      </c>
      <c r="K44" s="111"/>
      <c r="L44" s="56">
        <f>L45</f>
        <v>600000</v>
      </c>
      <c r="M44" s="88"/>
      <c r="N44" s="56">
        <f>N45</f>
        <v>600000</v>
      </c>
      <c r="O44" s="56">
        <f>O45</f>
        <v>191262.29</v>
      </c>
      <c r="P44" s="133">
        <f t="shared" si="0"/>
        <v>31.9</v>
      </c>
    </row>
    <row r="45" spans="1:16" ht="24.75" customHeight="1">
      <c r="A45" s="15" t="s">
        <v>376</v>
      </c>
      <c r="B45" s="42">
        <v>901</v>
      </c>
      <c r="C45" s="42" t="s">
        <v>472</v>
      </c>
      <c r="D45" s="42" t="s">
        <v>133</v>
      </c>
      <c r="E45" s="42" t="s">
        <v>375</v>
      </c>
      <c r="F45" s="56">
        <v>600000</v>
      </c>
      <c r="G45" s="88"/>
      <c r="H45" s="56">
        <f>F45+G45</f>
        <v>600000</v>
      </c>
      <c r="I45" s="88"/>
      <c r="J45" s="56">
        <f>H45+I45</f>
        <v>600000</v>
      </c>
      <c r="K45" s="111"/>
      <c r="L45" s="56">
        <f>J45+K45</f>
        <v>600000</v>
      </c>
      <c r="M45" s="88"/>
      <c r="N45" s="56">
        <f>L45+M45</f>
        <v>600000</v>
      </c>
      <c r="O45" s="56">
        <v>191262.29</v>
      </c>
      <c r="P45" s="133">
        <f t="shared" si="0"/>
        <v>31.9</v>
      </c>
    </row>
    <row r="46" spans="1:16" ht="81" customHeight="1">
      <c r="A46" s="15" t="s">
        <v>144</v>
      </c>
      <c r="B46" s="42">
        <v>901</v>
      </c>
      <c r="C46" s="42" t="s">
        <v>472</v>
      </c>
      <c r="D46" s="42" t="s">
        <v>134</v>
      </c>
      <c r="E46" s="42"/>
      <c r="F46" s="56">
        <f>F47</f>
        <v>585000</v>
      </c>
      <c r="G46" s="88"/>
      <c r="H46" s="56">
        <f>H47</f>
        <v>0</v>
      </c>
      <c r="I46" s="88"/>
      <c r="J46" s="56">
        <f>J47</f>
        <v>0</v>
      </c>
      <c r="K46" s="111"/>
      <c r="L46" s="56">
        <f>L47</f>
        <v>0</v>
      </c>
      <c r="M46" s="88"/>
      <c r="N46" s="56">
        <f>N47</f>
        <v>0</v>
      </c>
      <c r="O46" s="56">
        <f>O47</f>
        <v>0</v>
      </c>
      <c r="P46" s="133" t="str">
        <f t="shared" si="0"/>
        <v>-</v>
      </c>
    </row>
    <row r="47" spans="1:16" ht="34.5" customHeight="1">
      <c r="A47" s="11" t="s">
        <v>382</v>
      </c>
      <c r="B47" s="42">
        <v>901</v>
      </c>
      <c r="C47" s="42" t="s">
        <v>472</v>
      </c>
      <c r="D47" s="42" t="s">
        <v>134</v>
      </c>
      <c r="E47" s="42" t="s">
        <v>373</v>
      </c>
      <c r="F47" s="56">
        <v>585000</v>
      </c>
      <c r="G47" s="88">
        <v>-585000</v>
      </c>
      <c r="H47" s="56">
        <f>F47+G47</f>
        <v>0</v>
      </c>
      <c r="I47" s="88"/>
      <c r="J47" s="56">
        <f>H47+I47</f>
        <v>0</v>
      </c>
      <c r="K47" s="111"/>
      <c r="L47" s="56">
        <f>J47+K47</f>
        <v>0</v>
      </c>
      <c r="M47" s="88"/>
      <c r="N47" s="56">
        <f>L47+M47</f>
        <v>0</v>
      </c>
      <c r="O47" s="56">
        <f>M47+N47</f>
        <v>0</v>
      </c>
      <c r="P47" s="133" t="str">
        <f t="shared" si="0"/>
        <v>-</v>
      </c>
    </row>
    <row r="48" spans="1:16" ht="111.75" customHeight="1">
      <c r="A48" s="11" t="s">
        <v>13</v>
      </c>
      <c r="B48" s="42">
        <v>901</v>
      </c>
      <c r="C48" s="42" t="s">
        <v>472</v>
      </c>
      <c r="D48" s="42" t="s">
        <v>135</v>
      </c>
      <c r="E48" s="42"/>
      <c r="F48" s="57">
        <f>F49</f>
        <v>100</v>
      </c>
      <c r="G48" s="88"/>
      <c r="H48" s="57">
        <f>H49</f>
        <v>100</v>
      </c>
      <c r="I48" s="88"/>
      <c r="J48" s="57">
        <f>J49</f>
        <v>100</v>
      </c>
      <c r="K48" s="111"/>
      <c r="L48" s="57">
        <f>L49</f>
        <v>100</v>
      </c>
      <c r="M48" s="88"/>
      <c r="N48" s="57">
        <f>N49</f>
        <v>100</v>
      </c>
      <c r="O48" s="57">
        <f>O49</f>
        <v>0</v>
      </c>
      <c r="P48" s="133">
        <f t="shared" si="0"/>
        <v>0</v>
      </c>
    </row>
    <row r="49" spans="1:16" ht="39.75" customHeight="1">
      <c r="A49" s="11" t="s">
        <v>382</v>
      </c>
      <c r="B49" s="42">
        <v>901</v>
      </c>
      <c r="C49" s="42" t="s">
        <v>472</v>
      </c>
      <c r="D49" s="42" t="s">
        <v>135</v>
      </c>
      <c r="E49" s="42" t="s">
        <v>373</v>
      </c>
      <c r="F49" s="57">
        <v>100</v>
      </c>
      <c r="G49" s="88"/>
      <c r="H49" s="57">
        <f>F49+G49</f>
        <v>100</v>
      </c>
      <c r="I49" s="88"/>
      <c r="J49" s="57">
        <f>H49+I49</f>
        <v>100</v>
      </c>
      <c r="K49" s="111"/>
      <c r="L49" s="57">
        <f>J49+K49</f>
        <v>100</v>
      </c>
      <c r="M49" s="88"/>
      <c r="N49" s="57">
        <f>L49+M49</f>
        <v>100</v>
      </c>
      <c r="O49" s="57">
        <v>0</v>
      </c>
      <c r="P49" s="133">
        <f t="shared" si="0"/>
        <v>0</v>
      </c>
    </row>
    <row r="50" spans="1:16" ht="52.5" customHeight="1">
      <c r="A50" s="11" t="s">
        <v>279</v>
      </c>
      <c r="B50" s="42">
        <v>901</v>
      </c>
      <c r="C50" s="42" t="s">
        <v>472</v>
      </c>
      <c r="D50" s="42" t="s">
        <v>136</v>
      </c>
      <c r="E50" s="42"/>
      <c r="F50" s="57">
        <f>F51+F52</f>
        <v>102300</v>
      </c>
      <c r="G50" s="88"/>
      <c r="H50" s="57">
        <f>H51+H52</f>
        <v>102300</v>
      </c>
      <c r="I50" s="88"/>
      <c r="J50" s="57">
        <f>J51+J52</f>
        <v>102300</v>
      </c>
      <c r="K50" s="111"/>
      <c r="L50" s="57">
        <f>L51+L52</f>
        <v>102300</v>
      </c>
      <c r="M50" s="88"/>
      <c r="N50" s="57">
        <f>N51+N52</f>
        <v>102300</v>
      </c>
      <c r="O50" s="57">
        <f>O51+O52</f>
        <v>59081.79</v>
      </c>
      <c r="P50" s="133">
        <f t="shared" si="0"/>
        <v>57.8</v>
      </c>
    </row>
    <row r="51" spans="1:16" ht="32.25" customHeight="1">
      <c r="A51" s="12" t="s">
        <v>365</v>
      </c>
      <c r="B51" s="42">
        <v>901</v>
      </c>
      <c r="C51" s="42" t="s">
        <v>472</v>
      </c>
      <c r="D51" s="42" t="s">
        <v>136</v>
      </c>
      <c r="E51" s="42" t="s">
        <v>381</v>
      </c>
      <c r="F51" s="57">
        <v>89610</v>
      </c>
      <c r="G51" s="88"/>
      <c r="H51" s="57">
        <f>F51+G51</f>
        <v>89610</v>
      </c>
      <c r="I51" s="88"/>
      <c r="J51" s="57">
        <f>H51+I51</f>
        <v>89610</v>
      </c>
      <c r="K51" s="111"/>
      <c r="L51" s="57">
        <f>J51+K51</f>
        <v>89610</v>
      </c>
      <c r="M51" s="88"/>
      <c r="N51" s="57">
        <f>L51+M51</f>
        <v>89610</v>
      </c>
      <c r="O51" s="57">
        <v>59081.79</v>
      </c>
      <c r="P51" s="133">
        <f t="shared" si="0"/>
        <v>65.9</v>
      </c>
    </row>
    <row r="52" spans="1:16" ht="33" customHeight="1">
      <c r="A52" s="11" t="s">
        <v>382</v>
      </c>
      <c r="B52" s="42">
        <v>901</v>
      </c>
      <c r="C52" s="42" t="s">
        <v>472</v>
      </c>
      <c r="D52" s="42" t="s">
        <v>136</v>
      </c>
      <c r="E52" s="42" t="s">
        <v>373</v>
      </c>
      <c r="F52" s="56">
        <v>12690</v>
      </c>
      <c r="G52" s="88"/>
      <c r="H52" s="56">
        <f>F52+G52</f>
        <v>12690</v>
      </c>
      <c r="I52" s="88"/>
      <c r="J52" s="56">
        <f>H52+I52</f>
        <v>12690</v>
      </c>
      <c r="K52" s="111"/>
      <c r="L52" s="56">
        <f>J52+K52</f>
        <v>12690</v>
      </c>
      <c r="M52" s="88"/>
      <c r="N52" s="56">
        <f>L52+M52</f>
        <v>12690</v>
      </c>
      <c r="O52" s="56">
        <v>0</v>
      </c>
      <c r="P52" s="133">
        <f t="shared" si="0"/>
        <v>0</v>
      </c>
    </row>
    <row r="53" spans="1:16" ht="96" customHeight="1">
      <c r="A53" s="11" t="s">
        <v>280</v>
      </c>
      <c r="B53" s="42">
        <v>901</v>
      </c>
      <c r="C53" s="42" t="s">
        <v>472</v>
      </c>
      <c r="D53" s="42" t="s">
        <v>369</v>
      </c>
      <c r="E53" s="42"/>
      <c r="F53" s="57">
        <f>F54</f>
        <v>244000</v>
      </c>
      <c r="G53" s="88"/>
      <c r="H53" s="57">
        <f>H54</f>
        <v>244000</v>
      </c>
      <c r="I53" s="88"/>
      <c r="J53" s="57">
        <f>J54</f>
        <v>244000</v>
      </c>
      <c r="K53" s="111"/>
      <c r="L53" s="57">
        <f>L54</f>
        <v>244000</v>
      </c>
      <c r="M53" s="88"/>
      <c r="N53" s="57">
        <f>N54</f>
        <v>244000</v>
      </c>
      <c r="O53" s="57">
        <f>O54</f>
        <v>108440</v>
      </c>
      <c r="P53" s="133">
        <f t="shared" si="0"/>
        <v>44.4</v>
      </c>
    </row>
    <row r="54" spans="1:16" ht="98.25" customHeight="1">
      <c r="A54" s="18" t="s">
        <v>281</v>
      </c>
      <c r="B54" s="42">
        <v>901</v>
      </c>
      <c r="C54" s="42" t="s">
        <v>472</v>
      </c>
      <c r="D54" s="42" t="s">
        <v>137</v>
      </c>
      <c r="E54" s="42"/>
      <c r="F54" s="57">
        <f>F55</f>
        <v>244000</v>
      </c>
      <c r="G54" s="88"/>
      <c r="H54" s="57">
        <f>H55</f>
        <v>244000</v>
      </c>
      <c r="I54" s="88"/>
      <c r="J54" s="57">
        <f>J55</f>
        <v>244000</v>
      </c>
      <c r="K54" s="111"/>
      <c r="L54" s="57">
        <f>L55</f>
        <v>244000</v>
      </c>
      <c r="M54" s="88"/>
      <c r="N54" s="57">
        <f>N55</f>
        <v>244000</v>
      </c>
      <c r="O54" s="57">
        <f>O55</f>
        <v>108440</v>
      </c>
      <c r="P54" s="133">
        <f t="shared" si="0"/>
        <v>44.4</v>
      </c>
    </row>
    <row r="55" spans="1:16" ht="33" customHeight="1">
      <c r="A55" s="11" t="s">
        <v>382</v>
      </c>
      <c r="B55" s="42">
        <v>901</v>
      </c>
      <c r="C55" s="42" t="s">
        <v>472</v>
      </c>
      <c r="D55" s="42" t="s">
        <v>137</v>
      </c>
      <c r="E55" s="42" t="s">
        <v>373</v>
      </c>
      <c r="F55" s="57">
        <v>244000</v>
      </c>
      <c r="G55" s="88"/>
      <c r="H55" s="57">
        <f>F55+G55</f>
        <v>244000</v>
      </c>
      <c r="I55" s="88"/>
      <c r="J55" s="57">
        <f>H55+I55</f>
        <v>244000</v>
      </c>
      <c r="K55" s="111"/>
      <c r="L55" s="57">
        <f>J55+K55</f>
        <v>244000</v>
      </c>
      <c r="M55" s="88"/>
      <c r="N55" s="57">
        <f>L55+M55</f>
        <v>244000</v>
      </c>
      <c r="O55" s="57">
        <v>108440</v>
      </c>
      <c r="P55" s="133">
        <f t="shared" si="0"/>
        <v>44.4</v>
      </c>
    </row>
    <row r="56" spans="1:16" ht="81.75" customHeight="1">
      <c r="A56" s="11" t="s">
        <v>282</v>
      </c>
      <c r="B56" s="42">
        <v>901</v>
      </c>
      <c r="C56" s="42" t="s">
        <v>472</v>
      </c>
      <c r="D56" s="42" t="s">
        <v>138</v>
      </c>
      <c r="E56" s="42"/>
      <c r="F56" s="57">
        <f>F57</f>
        <v>35027800</v>
      </c>
      <c r="G56" s="88"/>
      <c r="H56" s="57">
        <f>H57</f>
        <v>35027800</v>
      </c>
      <c r="I56" s="88"/>
      <c r="J56" s="57">
        <f>J57</f>
        <v>35019658.31</v>
      </c>
      <c r="K56" s="88"/>
      <c r="L56" s="57">
        <f>L57</f>
        <v>35183122.31</v>
      </c>
      <c r="M56" s="88"/>
      <c r="N56" s="57">
        <f>N57</f>
        <v>35694160.32</v>
      </c>
      <c r="O56" s="57">
        <f>O57</f>
        <v>24270009.7</v>
      </c>
      <c r="P56" s="133">
        <f t="shared" si="0"/>
        <v>68</v>
      </c>
    </row>
    <row r="57" spans="1:16" ht="33.75" customHeight="1">
      <c r="A57" s="11" t="s">
        <v>283</v>
      </c>
      <c r="B57" s="42">
        <v>901</v>
      </c>
      <c r="C57" s="42" t="s">
        <v>472</v>
      </c>
      <c r="D57" s="42" t="s">
        <v>139</v>
      </c>
      <c r="E57" s="42"/>
      <c r="F57" s="57">
        <f>F58+F59+F60</f>
        <v>35027800</v>
      </c>
      <c r="G57" s="88"/>
      <c r="H57" s="57">
        <f>H58+H59+H60</f>
        <v>35027800</v>
      </c>
      <c r="I57" s="88"/>
      <c r="J57" s="57">
        <f>J58+J59+J60</f>
        <v>35019658.31</v>
      </c>
      <c r="K57" s="111"/>
      <c r="L57" s="57">
        <f>L58+L59+L60</f>
        <v>35183122.31</v>
      </c>
      <c r="M57" s="88"/>
      <c r="N57" s="57">
        <f>N58+N59+N60</f>
        <v>35694160.32</v>
      </c>
      <c r="O57" s="57">
        <f>O58+O59+O60</f>
        <v>24270009.7</v>
      </c>
      <c r="P57" s="133">
        <f t="shared" si="0"/>
        <v>68</v>
      </c>
    </row>
    <row r="58" spans="1:16" ht="22.5" customHeight="1">
      <c r="A58" s="11" t="s">
        <v>44</v>
      </c>
      <c r="B58" s="42">
        <v>901</v>
      </c>
      <c r="C58" s="42" t="s">
        <v>472</v>
      </c>
      <c r="D58" s="42" t="s">
        <v>139</v>
      </c>
      <c r="E58" s="42" t="s">
        <v>371</v>
      </c>
      <c r="F58" s="57">
        <v>24655939</v>
      </c>
      <c r="G58" s="88"/>
      <c r="H58" s="57">
        <f>F58+G58</f>
        <v>24655939</v>
      </c>
      <c r="I58" s="88">
        <v>-400</v>
      </c>
      <c r="J58" s="57">
        <f>H58+I58</f>
        <v>24655539</v>
      </c>
      <c r="K58" s="111"/>
      <c r="L58" s="57">
        <f>J58+K58</f>
        <v>24655539</v>
      </c>
      <c r="M58" s="88">
        <v>7850</v>
      </c>
      <c r="N58" s="57">
        <f>L58+M58</f>
        <v>24663389</v>
      </c>
      <c r="O58" s="57">
        <v>17966969.39</v>
      </c>
      <c r="P58" s="133">
        <f t="shared" si="0"/>
        <v>72.8</v>
      </c>
    </row>
    <row r="59" spans="1:16" ht="34.5" customHeight="1">
      <c r="A59" s="11" t="s">
        <v>382</v>
      </c>
      <c r="B59" s="42">
        <v>901</v>
      </c>
      <c r="C59" s="42" t="s">
        <v>472</v>
      </c>
      <c r="D59" s="42" t="s">
        <v>139</v>
      </c>
      <c r="E59" s="42" t="s">
        <v>373</v>
      </c>
      <c r="F59" s="57">
        <v>10103195</v>
      </c>
      <c r="G59" s="88"/>
      <c r="H59" s="57">
        <f>F59+G59</f>
        <v>10103195</v>
      </c>
      <c r="I59" s="88">
        <f>-741.69-7000</f>
        <v>-7741.6900000000005</v>
      </c>
      <c r="J59" s="57">
        <f>H59+I59</f>
        <v>10095453.31</v>
      </c>
      <c r="K59" s="111">
        <v>163464</v>
      </c>
      <c r="L59" s="57">
        <f>J59+K59</f>
        <v>10258917.31</v>
      </c>
      <c r="M59" s="88">
        <v>503188.01</v>
      </c>
      <c r="N59" s="57">
        <f>L59+M59</f>
        <v>10762105.32</v>
      </c>
      <c r="O59" s="57">
        <v>6104618.31</v>
      </c>
      <c r="P59" s="133">
        <f t="shared" si="0"/>
        <v>56.7</v>
      </c>
    </row>
    <row r="60" spans="1:16" ht="18.75" customHeight="1">
      <c r="A60" s="15" t="s">
        <v>376</v>
      </c>
      <c r="B60" s="42">
        <v>901</v>
      </c>
      <c r="C60" s="42" t="s">
        <v>472</v>
      </c>
      <c r="D60" s="42" t="s">
        <v>139</v>
      </c>
      <c r="E60" s="42" t="s">
        <v>375</v>
      </c>
      <c r="F60" s="57">
        <v>268666</v>
      </c>
      <c r="G60" s="88"/>
      <c r="H60" s="57">
        <f>F60+G60</f>
        <v>268666</v>
      </c>
      <c r="I60" s="88"/>
      <c r="J60" s="57">
        <f>H60+I60</f>
        <v>268666</v>
      </c>
      <c r="K60" s="111"/>
      <c r="L60" s="57">
        <f>J60+K60</f>
        <v>268666</v>
      </c>
      <c r="M60" s="88"/>
      <c r="N60" s="57">
        <f>L60+M60</f>
        <v>268666</v>
      </c>
      <c r="O60" s="57">
        <v>198422</v>
      </c>
      <c r="P60" s="133">
        <f t="shared" si="0"/>
        <v>73.9</v>
      </c>
    </row>
    <row r="61" spans="1:16" ht="91.5" customHeight="1">
      <c r="A61" s="19" t="s">
        <v>42</v>
      </c>
      <c r="B61" s="42" t="s">
        <v>420</v>
      </c>
      <c r="C61" s="42" t="s">
        <v>472</v>
      </c>
      <c r="D61" s="42" t="s">
        <v>140</v>
      </c>
      <c r="E61" s="42"/>
      <c r="F61" s="56">
        <f>F62</f>
        <v>3100600</v>
      </c>
      <c r="G61" s="88"/>
      <c r="H61" s="56">
        <f>H62</f>
        <v>3100600</v>
      </c>
      <c r="I61" s="88"/>
      <c r="J61" s="56">
        <f>J62</f>
        <v>3100600</v>
      </c>
      <c r="K61" s="111"/>
      <c r="L61" s="56">
        <f>L62</f>
        <v>3100600</v>
      </c>
      <c r="M61" s="88"/>
      <c r="N61" s="56">
        <f>N62</f>
        <v>3100600</v>
      </c>
      <c r="O61" s="56">
        <f>O62</f>
        <v>2089011.48</v>
      </c>
      <c r="P61" s="133">
        <f t="shared" si="0"/>
        <v>67.4</v>
      </c>
    </row>
    <row r="62" spans="1:16" ht="35.25" customHeight="1">
      <c r="A62" s="19" t="s">
        <v>109</v>
      </c>
      <c r="B62" s="42" t="s">
        <v>420</v>
      </c>
      <c r="C62" s="42" t="s">
        <v>472</v>
      </c>
      <c r="D62" s="42" t="s">
        <v>141</v>
      </c>
      <c r="E62" s="42"/>
      <c r="F62" s="56">
        <f>F63</f>
        <v>3100600</v>
      </c>
      <c r="G62" s="88"/>
      <c r="H62" s="56">
        <f>H63</f>
        <v>3100600</v>
      </c>
      <c r="I62" s="88"/>
      <c r="J62" s="56">
        <f>J63+J66</f>
        <v>3100600</v>
      </c>
      <c r="K62" s="111"/>
      <c r="L62" s="56">
        <f>L63+L66</f>
        <v>3100600</v>
      </c>
      <c r="M62" s="88"/>
      <c r="N62" s="56">
        <f>N63+N66</f>
        <v>3100600</v>
      </c>
      <c r="O62" s="56">
        <f>O63+O66</f>
        <v>2089011.48</v>
      </c>
      <c r="P62" s="133">
        <f t="shared" si="0"/>
        <v>67.4</v>
      </c>
    </row>
    <row r="63" spans="1:16" ht="17.25" customHeight="1">
      <c r="A63" s="19" t="s">
        <v>112</v>
      </c>
      <c r="B63" s="42" t="s">
        <v>420</v>
      </c>
      <c r="C63" s="42" t="s">
        <v>472</v>
      </c>
      <c r="D63" s="42" t="s">
        <v>142</v>
      </c>
      <c r="E63" s="42"/>
      <c r="F63" s="56">
        <f>F64+F65</f>
        <v>3100600</v>
      </c>
      <c r="G63" s="88"/>
      <c r="H63" s="56">
        <f>H64+H65</f>
        <v>3100600</v>
      </c>
      <c r="I63" s="88"/>
      <c r="J63" s="56">
        <f>J64+J65</f>
        <v>0</v>
      </c>
      <c r="K63" s="111"/>
      <c r="L63" s="56">
        <f>L64+L65</f>
        <v>0</v>
      </c>
      <c r="M63" s="88"/>
      <c r="N63" s="56">
        <f>N64+N65</f>
        <v>0</v>
      </c>
      <c r="O63" s="56">
        <f>O64+O65</f>
        <v>0</v>
      </c>
      <c r="P63" s="133" t="str">
        <f t="shared" si="0"/>
        <v>-</v>
      </c>
    </row>
    <row r="64" spans="1:16" ht="18" customHeight="1">
      <c r="A64" s="11" t="s">
        <v>44</v>
      </c>
      <c r="B64" s="42" t="s">
        <v>420</v>
      </c>
      <c r="C64" s="42" t="s">
        <v>472</v>
      </c>
      <c r="D64" s="42" t="s">
        <v>142</v>
      </c>
      <c r="E64" s="42" t="s">
        <v>371</v>
      </c>
      <c r="F64" s="56">
        <v>2601000</v>
      </c>
      <c r="G64" s="88"/>
      <c r="H64" s="56">
        <f>F64+G64</f>
        <v>2601000</v>
      </c>
      <c r="I64" s="88">
        <v>-2601000</v>
      </c>
      <c r="J64" s="56">
        <f>H64+I64</f>
        <v>0</v>
      </c>
      <c r="K64" s="111"/>
      <c r="L64" s="56">
        <f>J64+K64</f>
        <v>0</v>
      </c>
      <c r="M64" s="88"/>
      <c r="N64" s="56">
        <f>L64+M64</f>
        <v>0</v>
      </c>
      <c r="O64" s="56">
        <f>M64+N64</f>
        <v>0</v>
      </c>
      <c r="P64" s="133" t="str">
        <f t="shared" si="0"/>
        <v>-</v>
      </c>
    </row>
    <row r="65" spans="1:16" ht="36" customHeight="1">
      <c r="A65" s="11" t="s">
        <v>382</v>
      </c>
      <c r="B65" s="42" t="s">
        <v>420</v>
      </c>
      <c r="C65" s="42" t="s">
        <v>472</v>
      </c>
      <c r="D65" s="42" t="s">
        <v>142</v>
      </c>
      <c r="E65" s="42" t="s">
        <v>373</v>
      </c>
      <c r="F65" s="56">
        <v>499600</v>
      </c>
      <c r="G65" s="88"/>
      <c r="H65" s="56">
        <f>F65+G65</f>
        <v>499600</v>
      </c>
      <c r="I65" s="88">
        <v>-499600</v>
      </c>
      <c r="J65" s="56">
        <f>H65+I65</f>
        <v>0</v>
      </c>
      <c r="K65" s="111"/>
      <c r="L65" s="56">
        <f>J65+K65</f>
        <v>0</v>
      </c>
      <c r="M65" s="88"/>
      <c r="N65" s="56">
        <f>L65+M65</f>
        <v>0</v>
      </c>
      <c r="O65" s="56">
        <f>M65+N65</f>
        <v>0</v>
      </c>
      <c r="P65" s="133" t="str">
        <f t="shared" si="0"/>
        <v>-</v>
      </c>
    </row>
    <row r="66" spans="1:16" ht="21" customHeight="1">
      <c r="A66" s="19" t="s">
        <v>112</v>
      </c>
      <c r="B66" s="42" t="s">
        <v>420</v>
      </c>
      <c r="C66" s="42" t="s">
        <v>472</v>
      </c>
      <c r="D66" s="42" t="s">
        <v>533</v>
      </c>
      <c r="E66" s="42"/>
      <c r="F66" s="56"/>
      <c r="G66" s="88"/>
      <c r="H66" s="56"/>
      <c r="I66" s="88"/>
      <c r="J66" s="56">
        <f>J67+J68</f>
        <v>3100600</v>
      </c>
      <c r="K66" s="111"/>
      <c r="L66" s="56">
        <f>L67+L68</f>
        <v>3100600</v>
      </c>
      <c r="M66" s="88"/>
      <c r="N66" s="56">
        <f>N67+N68</f>
        <v>3100600</v>
      </c>
      <c r="O66" s="56">
        <f>O67+O68</f>
        <v>2089011.48</v>
      </c>
      <c r="P66" s="133">
        <f t="shared" si="0"/>
        <v>67.4</v>
      </c>
    </row>
    <row r="67" spans="1:16" ht="36" customHeight="1">
      <c r="A67" s="11" t="s">
        <v>358</v>
      </c>
      <c r="B67" s="42" t="s">
        <v>420</v>
      </c>
      <c r="C67" s="42" t="s">
        <v>472</v>
      </c>
      <c r="D67" s="42" t="s">
        <v>533</v>
      </c>
      <c r="E67" s="42" t="s">
        <v>381</v>
      </c>
      <c r="F67" s="56"/>
      <c r="G67" s="88"/>
      <c r="H67" s="56"/>
      <c r="I67" s="88">
        <v>2601000</v>
      </c>
      <c r="J67" s="56">
        <f>H67+I67</f>
        <v>2601000</v>
      </c>
      <c r="K67" s="111"/>
      <c r="L67" s="56">
        <f>J67+K67</f>
        <v>2601000</v>
      </c>
      <c r="M67" s="88">
        <v>7000</v>
      </c>
      <c r="N67" s="56">
        <f>L67+M67</f>
        <v>2608000</v>
      </c>
      <c r="O67" s="56">
        <v>1756564.01</v>
      </c>
      <c r="P67" s="133">
        <f t="shared" si="0"/>
        <v>67.4</v>
      </c>
    </row>
    <row r="68" spans="1:16" ht="36" customHeight="1">
      <c r="A68" s="11" t="s">
        <v>382</v>
      </c>
      <c r="B68" s="42" t="s">
        <v>420</v>
      </c>
      <c r="C68" s="42" t="s">
        <v>472</v>
      </c>
      <c r="D68" s="42" t="s">
        <v>533</v>
      </c>
      <c r="E68" s="42" t="s">
        <v>373</v>
      </c>
      <c r="F68" s="56"/>
      <c r="G68" s="88"/>
      <c r="H68" s="56"/>
      <c r="I68" s="88">
        <v>499600</v>
      </c>
      <c r="J68" s="56">
        <f>H68+I68</f>
        <v>499600</v>
      </c>
      <c r="K68" s="111"/>
      <c r="L68" s="56">
        <f>J68+K68</f>
        <v>499600</v>
      </c>
      <c r="M68" s="88">
        <v>-7000</v>
      </c>
      <c r="N68" s="56">
        <f>L68+M68</f>
        <v>492600</v>
      </c>
      <c r="O68" s="56">
        <v>332447.47</v>
      </c>
      <c r="P68" s="133">
        <f t="shared" si="0"/>
        <v>67.5</v>
      </c>
    </row>
    <row r="69" spans="1:16" ht="20.25" customHeight="1">
      <c r="A69" s="9" t="s">
        <v>448</v>
      </c>
      <c r="B69" s="42" t="s">
        <v>420</v>
      </c>
      <c r="C69" s="42" t="s">
        <v>403</v>
      </c>
      <c r="D69" s="42"/>
      <c r="E69" s="42"/>
      <c r="F69" s="56">
        <f>F70</f>
        <v>1378900</v>
      </c>
      <c r="G69" s="88"/>
      <c r="H69" s="56">
        <f>H70</f>
        <v>1378900</v>
      </c>
      <c r="I69" s="88"/>
      <c r="J69" s="56">
        <f>J70</f>
        <v>1378900</v>
      </c>
      <c r="K69" s="111"/>
      <c r="L69" s="56">
        <f>L70</f>
        <v>1378900</v>
      </c>
      <c r="M69" s="88"/>
      <c r="N69" s="56">
        <f aca="true" t="shared" si="2" ref="N69:O71">N70</f>
        <v>1378900</v>
      </c>
      <c r="O69" s="56">
        <f t="shared" si="2"/>
        <v>926812.49</v>
      </c>
      <c r="P69" s="133">
        <f t="shared" si="0"/>
        <v>67.2</v>
      </c>
    </row>
    <row r="70" spans="1:16" ht="68.25" customHeight="1">
      <c r="A70" s="38" t="s">
        <v>320</v>
      </c>
      <c r="B70" s="42" t="s">
        <v>420</v>
      </c>
      <c r="C70" s="42" t="s">
        <v>437</v>
      </c>
      <c r="D70" s="45" t="s">
        <v>210</v>
      </c>
      <c r="E70" s="42"/>
      <c r="F70" s="56">
        <f>F71</f>
        <v>1378900</v>
      </c>
      <c r="G70" s="88"/>
      <c r="H70" s="56">
        <f>H71</f>
        <v>1378900</v>
      </c>
      <c r="I70" s="88"/>
      <c r="J70" s="56">
        <f>J71</f>
        <v>1378900</v>
      </c>
      <c r="K70" s="111"/>
      <c r="L70" s="56">
        <f>L71</f>
        <v>1378900</v>
      </c>
      <c r="M70" s="88"/>
      <c r="N70" s="56">
        <f t="shared" si="2"/>
        <v>1378900</v>
      </c>
      <c r="O70" s="56">
        <f t="shared" si="2"/>
        <v>926812.49</v>
      </c>
      <c r="P70" s="133">
        <f t="shared" si="0"/>
        <v>67.2</v>
      </c>
    </row>
    <row r="71" spans="1:16" ht="94.5" customHeight="1">
      <c r="A71" s="11" t="s">
        <v>284</v>
      </c>
      <c r="B71" s="42">
        <v>901</v>
      </c>
      <c r="C71" s="42" t="s">
        <v>437</v>
      </c>
      <c r="D71" s="45" t="s">
        <v>45</v>
      </c>
      <c r="E71" s="42"/>
      <c r="F71" s="57">
        <f>F72</f>
        <v>1378900</v>
      </c>
      <c r="G71" s="88"/>
      <c r="H71" s="57">
        <f>H72</f>
        <v>1378900</v>
      </c>
      <c r="I71" s="88"/>
      <c r="J71" s="57">
        <f>J72</f>
        <v>1378900</v>
      </c>
      <c r="K71" s="111"/>
      <c r="L71" s="57">
        <f>L72</f>
        <v>1378900</v>
      </c>
      <c r="M71" s="88"/>
      <c r="N71" s="57">
        <f t="shared" si="2"/>
        <v>1378900</v>
      </c>
      <c r="O71" s="57">
        <f t="shared" si="2"/>
        <v>926812.49</v>
      </c>
      <c r="P71" s="133">
        <f t="shared" si="0"/>
        <v>67.2</v>
      </c>
    </row>
    <row r="72" spans="1:16" ht="48" customHeight="1">
      <c r="A72" s="11" t="s">
        <v>357</v>
      </c>
      <c r="B72" s="42" t="s">
        <v>420</v>
      </c>
      <c r="C72" s="42" t="s">
        <v>437</v>
      </c>
      <c r="D72" s="45" t="s">
        <v>46</v>
      </c>
      <c r="E72" s="42"/>
      <c r="F72" s="57">
        <f>F73+F74</f>
        <v>1378900</v>
      </c>
      <c r="G72" s="88"/>
      <c r="H72" s="57">
        <f>H73+H74</f>
        <v>1378900</v>
      </c>
      <c r="I72" s="88"/>
      <c r="J72" s="57">
        <f>J73+J74</f>
        <v>1378900</v>
      </c>
      <c r="K72" s="111"/>
      <c r="L72" s="57">
        <f>L73+L74</f>
        <v>1378900</v>
      </c>
      <c r="M72" s="88"/>
      <c r="N72" s="57">
        <f>N73+N74</f>
        <v>1378900</v>
      </c>
      <c r="O72" s="57">
        <f>O73+O74</f>
        <v>926812.49</v>
      </c>
      <c r="P72" s="133">
        <f t="shared" si="0"/>
        <v>67.2</v>
      </c>
    </row>
    <row r="73" spans="1:16" ht="33" customHeight="1">
      <c r="A73" s="11" t="s">
        <v>358</v>
      </c>
      <c r="B73" s="42">
        <v>901</v>
      </c>
      <c r="C73" s="42" t="s">
        <v>437</v>
      </c>
      <c r="D73" s="45" t="s">
        <v>46</v>
      </c>
      <c r="E73" s="42" t="s">
        <v>381</v>
      </c>
      <c r="F73" s="57">
        <v>1251341</v>
      </c>
      <c r="G73" s="88"/>
      <c r="H73" s="57">
        <f>F73+G73</f>
        <v>1251341</v>
      </c>
      <c r="I73" s="88"/>
      <c r="J73" s="57">
        <f>H73+I73</f>
        <v>1251341</v>
      </c>
      <c r="K73" s="111"/>
      <c r="L73" s="57">
        <f>J73+K73</f>
        <v>1251341</v>
      </c>
      <c r="M73" s="88"/>
      <c r="N73" s="57">
        <f>L73+M73</f>
        <v>1251341</v>
      </c>
      <c r="O73" s="57">
        <v>836867.77</v>
      </c>
      <c r="P73" s="133">
        <f t="shared" si="0"/>
        <v>66.9</v>
      </c>
    </row>
    <row r="74" spans="1:16" ht="34.5" customHeight="1">
      <c r="A74" s="9" t="s">
        <v>360</v>
      </c>
      <c r="B74" s="42">
        <v>901</v>
      </c>
      <c r="C74" s="42" t="s">
        <v>437</v>
      </c>
      <c r="D74" s="45" t="s">
        <v>46</v>
      </c>
      <c r="E74" s="42" t="s">
        <v>373</v>
      </c>
      <c r="F74" s="56">
        <v>127559</v>
      </c>
      <c r="G74" s="88"/>
      <c r="H74" s="56">
        <f>F74+G74</f>
        <v>127559</v>
      </c>
      <c r="I74" s="88"/>
      <c r="J74" s="56">
        <f>H74+I74</f>
        <v>127559</v>
      </c>
      <c r="K74" s="111"/>
      <c r="L74" s="56">
        <f>J74+K74</f>
        <v>127559</v>
      </c>
      <c r="M74" s="88"/>
      <c r="N74" s="56">
        <f>L74+M74</f>
        <v>127559</v>
      </c>
      <c r="O74" s="56">
        <v>89944.72</v>
      </c>
      <c r="P74" s="133">
        <f t="shared" si="0"/>
        <v>70.5</v>
      </c>
    </row>
    <row r="75" spans="1:16" ht="36" customHeight="1">
      <c r="A75" s="9" t="s">
        <v>438</v>
      </c>
      <c r="B75" s="42" t="s">
        <v>420</v>
      </c>
      <c r="C75" s="42" t="s">
        <v>404</v>
      </c>
      <c r="D75" s="42"/>
      <c r="E75" s="42"/>
      <c r="F75" s="56">
        <f>F76+F86+F95</f>
        <v>3890700</v>
      </c>
      <c r="G75" s="88"/>
      <c r="H75" s="56">
        <f>H76+H86+H95</f>
        <v>3840900</v>
      </c>
      <c r="I75" s="88"/>
      <c r="J75" s="56">
        <f>J76+J86+J95</f>
        <v>3797321.89</v>
      </c>
      <c r="K75" s="111"/>
      <c r="L75" s="56">
        <f>L76+L86+L95</f>
        <v>3797321.89</v>
      </c>
      <c r="M75" s="88"/>
      <c r="N75" s="56">
        <f>N76+N86+N95</f>
        <v>3767321.89</v>
      </c>
      <c r="O75" s="56">
        <f>O76+O86+O95</f>
        <v>1906387.84</v>
      </c>
      <c r="P75" s="133">
        <f t="shared" si="0"/>
        <v>50.6</v>
      </c>
    </row>
    <row r="76" spans="1:16" ht="63.75" customHeight="1">
      <c r="A76" s="9" t="s">
        <v>41</v>
      </c>
      <c r="B76" s="42">
        <v>901</v>
      </c>
      <c r="C76" s="42" t="s">
        <v>405</v>
      </c>
      <c r="D76" s="42"/>
      <c r="E76" s="42"/>
      <c r="F76" s="56">
        <f>F77+F81</f>
        <v>2320700</v>
      </c>
      <c r="G76" s="88"/>
      <c r="H76" s="56">
        <f>H77+H81</f>
        <v>2320700</v>
      </c>
      <c r="I76" s="88"/>
      <c r="J76" s="56">
        <f>J77+J81</f>
        <v>2277121.89</v>
      </c>
      <c r="K76" s="111"/>
      <c r="L76" s="56">
        <f>L77+L81</f>
        <v>2277121.89</v>
      </c>
      <c r="M76" s="88"/>
      <c r="N76" s="56">
        <f>N77+N81</f>
        <v>2256756.89</v>
      </c>
      <c r="O76" s="56">
        <f>O77+O81</f>
        <v>1425044.06</v>
      </c>
      <c r="P76" s="133">
        <f t="shared" si="0"/>
        <v>63.1</v>
      </c>
    </row>
    <row r="77" spans="1:16" ht="63.75" customHeight="1">
      <c r="A77" s="39" t="s">
        <v>120</v>
      </c>
      <c r="B77" s="42" t="s">
        <v>420</v>
      </c>
      <c r="C77" s="42" t="s">
        <v>405</v>
      </c>
      <c r="D77" s="42" t="s">
        <v>210</v>
      </c>
      <c r="E77" s="42"/>
      <c r="F77" s="56">
        <f>F78</f>
        <v>400000</v>
      </c>
      <c r="G77" s="88"/>
      <c r="H77" s="56">
        <f>H78</f>
        <v>400000</v>
      </c>
      <c r="I77" s="88"/>
      <c r="J77" s="56">
        <f>J78</f>
        <v>356421.89</v>
      </c>
      <c r="K77" s="111"/>
      <c r="L77" s="56">
        <f>L78</f>
        <v>356421.89</v>
      </c>
      <c r="M77" s="88"/>
      <c r="N77" s="56">
        <f aca="true" t="shared" si="3" ref="N77:O79">N78</f>
        <v>336056.89</v>
      </c>
      <c r="O77" s="56">
        <f t="shared" si="3"/>
        <v>69421.89</v>
      </c>
      <c r="P77" s="133">
        <f aca="true" t="shared" si="4" ref="P77:P140">IF(N77=0,"-",IF(O77/N77*100&gt;110,"свыше 100",ROUND((O77/N77*100),1)))</f>
        <v>20.7</v>
      </c>
    </row>
    <row r="78" spans="1:16" ht="78" customHeight="1">
      <c r="A78" s="9" t="s">
        <v>15</v>
      </c>
      <c r="B78" s="42" t="s">
        <v>420</v>
      </c>
      <c r="C78" s="42" t="s">
        <v>405</v>
      </c>
      <c r="D78" s="42" t="s">
        <v>211</v>
      </c>
      <c r="E78" s="42"/>
      <c r="F78" s="56">
        <f>F79</f>
        <v>400000</v>
      </c>
      <c r="G78" s="88"/>
      <c r="H78" s="56">
        <f>H79</f>
        <v>400000</v>
      </c>
      <c r="I78" s="88"/>
      <c r="J78" s="56">
        <f>J79</f>
        <v>356421.89</v>
      </c>
      <c r="K78" s="111"/>
      <c r="L78" s="56">
        <f>L79</f>
        <v>356421.89</v>
      </c>
      <c r="M78" s="88"/>
      <c r="N78" s="56">
        <f t="shared" si="3"/>
        <v>336056.89</v>
      </c>
      <c r="O78" s="56">
        <f t="shared" si="3"/>
        <v>69421.89</v>
      </c>
      <c r="P78" s="133">
        <f t="shared" si="4"/>
        <v>20.7</v>
      </c>
    </row>
    <row r="79" spans="1:16" ht="82.5" customHeight="1">
      <c r="A79" s="9" t="s">
        <v>16</v>
      </c>
      <c r="B79" s="42" t="s">
        <v>420</v>
      </c>
      <c r="C79" s="42" t="s">
        <v>405</v>
      </c>
      <c r="D79" s="42" t="s">
        <v>350</v>
      </c>
      <c r="E79" s="42"/>
      <c r="F79" s="56">
        <f>F80</f>
        <v>400000</v>
      </c>
      <c r="G79" s="88"/>
      <c r="H79" s="56">
        <f>H80</f>
        <v>400000</v>
      </c>
      <c r="I79" s="88"/>
      <c r="J79" s="56">
        <f>J80</f>
        <v>356421.89</v>
      </c>
      <c r="K79" s="111"/>
      <c r="L79" s="56">
        <f>L80</f>
        <v>356421.89</v>
      </c>
      <c r="M79" s="88"/>
      <c r="N79" s="56">
        <f t="shared" si="3"/>
        <v>336056.89</v>
      </c>
      <c r="O79" s="56">
        <f t="shared" si="3"/>
        <v>69421.89</v>
      </c>
      <c r="P79" s="133">
        <f t="shared" si="4"/>
        <v>20.7</v>
      </c>
    </row>
    <row r="80" spans="1:16" ht="32.25" customHeight="1">
      <c r="A80" s="9" t="s">
        <v>360</v>
      </c>
      <c r="B80" s="42" t="s">
        <v>420</v>
      </c>
      <c r="C80" s="42" t="s">
        <v>405</v>
      </c>
      <c r="D80" s="42" t="s">
        <v>350</v>
      </c>
      <c r="E80" s="42" t="s">
        <v>373</v>
      </c>
      <c r="F80" s="56">
        <v>400000</v>
      </c>
      <c r="G80" s="88"/>
      <c r="H80" s="56">
        <f>F80+G80</f>
        <v>400000</v>
      </c>
      <c r="I80" s="88">
        <v>-43578.11</v>
      </c>
      <c r="J80" s="56">
        <f>H80+I80</f>
        <v>356421.89</v>
      </c>
      <c r="K80" s="111"/>
      <c r="L80" s="56">
        <f>J80+K80</f>
        <v>356421.89</v>
      </c>
      <c r="M80" s="88">
        <v>-20365</v>
      </c>
      <c r="N80" s="56">
        <f>L80+M80</f>
        <v>336056.89</v>
      </c>
      <c r="O80" s="56">
        <v>69421.89</v>
      </c>
      <c r="P80" s="133">
        <f t="shared" si="4"/>
        <v>20.7</v>
      </c>
    </row>
    <row r="81" spans="1:16" ht="92.25" customHeight="1">
      <c r="A81" s="19" t="s">
        <v>42</v>
      </c>
      <c r="B81" s="42">
        <v>901</v>
      </c>
      <c r="C81" s="42" t="s">
        <v>405</v>
      </c>
      <c r="D81" s="42" t="s">
        <v>140</v>
      </c>
      <c r="E81" s="42"/>
      <c r="F81" s="56">
        <f>F82</f>
        <v>1920700</v>
      </c>
      <c r="G81" s="88"/>
      <c r="H81" s="56">
        <f>H82</f>
        <v>1920700</v>
      </c>
      <c r="I81" s="88"/>
      <c r="J81" s="56">
        <f>J82</f>
        <v>1920700</v>
      </c>
      <c r="K81" s="111"/>
      <c r="L81" s="56">
        <f>L82</f>
        <v>1920700</v>
      </c>
      <c r="M81" s="88"/>
      <c r="N81" s="56">
        <f>N82</f>
        <v>1920700</v>
      </c>
      <c r="O81" s="56">
        <f>O82</f>
        <v>1355622.1700000002</v>
      </c>
      <c r="P81" s="133">
        <f t="shared" si="4"/>
        <v>70.6</v>
      </c>
    </row>
    <row r="82" spans="1:16" ht="30" customHeight="1">
      <c r="A82" s="19" t="s">
        <v>109</v>
      </c>
      <c r="B82" s="42" t="s">
        <v>420</v>
      </c>
      <c r="C82" s="42" t="s">
        <v>405</v>
      </c>
      <c r="D82" s="42" t="s">
        <v>141</v>
      </c>
      <c r="E82" s="42"/>
      <c r="F82" s="56">
        <f>F83</f>
        <v>1920700</v>
      </c>
      <c r="G82" s="88"/>
      <c r="H82" s="56">
        <f>H83</f>
        <v>1920700</v>
      </c>
      <c r="I82" s="88"/>
      <c r="J82" s="56">
        <f>J83</f>
        <v>1920700</v>
      </c>
      <c r="K82" s="111"/>
      <c r="L82" s="56">
        <f>L83</f>
        <v>1920700</v>
      </c>
      <c r="M82" s="88"/>
      <c r="N82" s="56">
        <f>N83</f>
        <v>1920700</v>
      </c>
      <c r="O82" s="56">
        <f>O83</f>
        <v>1355622.1700000002</v>
      </c>
      <c r="P82" s="133">
        <f t="shared" si="4"/>
        <v>70.6</v>
      </c>
    </row>
    <row r="83" spans="1:16" ht="18" customHeight="1">
      <c r="A83" s="13" t="s">
        <v>110</v>
      </c>
      <c r="B83" s="42" t="s">
        <v>420</v>
      </c>
      <c r="C83" s="42" t="s">
        <v>405</v>
      </c>
      <c r="D83" s="42" t="s">
        <v>47</v>
      </c>
      <c r="E83" s="42"/>
      <c r="F83" s="56">
        <f>F84+F85</f>
        <v>1920700</v>
      </c>
      <c r="G83" s="88"/>
      <c r="H83" s="56">
        <f>H84+H85</f>
        <v>1920700</v>
      </c>
      <c r="I83" s="88"/>
      <c r="J83" s="56">
        <f>J84+J85</f>
        <v>1920700</v>
      </c>
      <c r="K83" s="111"/>
      <c r="L83" s="56">
        <f>L84+L85</f>
        <v>1920700</v>
      </c>
      <c r="M83" s="88"/>
      <c r="N83" s="56">
        <f>N84+N85</f>
        <v>1920700</v>
      </c>
      <c r="O83" s="56">
        <f>O84+O85</f>
        <v>1355622.1700000002</v>
      </c>
      <c r="P83" s="133">
        <f t="shared" si="4"/>
        <v>70.6</v>
      </c>
    </row>
    <row r="84" spans="1:16" ht="36" customHeight="1">
      <c r="A84" s="9" t="s">
        <v>359</v>
      </c>
      <c r="B84" s="42" t="s">
        <v>420</v>
      </c>
      <c r="C84" s="42" t="s">
        <v>405</v>
      </c>
      <c r="D84" s="42" t="s">
        <v>47</v>
      </c>
      <c r="E84" s="42" t="s">
        <v>371</v>
      </c>
      <c r="F84" s="56">
        <v>1432835</v>
      </c>
      <c r="G84" s="88"/>
      <c r="H84" s="56">
        <f>F84+G84</f>
        <v>1432835</v>
      </c>
      <c r="I84" s="88"/>
      <c r="J84" s="56">
        <f>H84+I84</f>
        <v>1432835</v>
      </c>
      <c r="K84" s="111"/>
      <c r="L84" s="56">
        <f>J84+K84</f>
        <v>1432835</v>
      </c>
      <c r="M84" s="88"/>
      <c r="N84" s="56">
        <f>L84+M84</f>
        <v>1432835</v>
      </c>
      <c r="O84" s="56">
        <v>1181703.07</v>
      </c>
      <c r="P84" s="133">
        <f t="shared" si="4"/>
        <v>82.5</v>
      </c>
    </row>
    <row r="85" spans="1:16" ht="32.25" customHeight="1">
      <c r="A85" s="9" t="s">
        <v>360</v>
      </c>
      <c r="B85" s="42" t="s">
        <v>420</v>
      </c>
      <c r="C85" s="42" t="s">
        <v>405</v>
      </c>
      <c r="D85" s="42" t="s">
        <v>47</v>
      </c>
      <c r="E85" s="42" t="s">
        <v>373</v>
      </c>
      <c r="F85" s="56">
        <v>487865</v>
      </c>
      <c r="G85" s="88"/>
      <c r="H85" s="56">
        <f>F85+G85</f>
        <v>487865</v>
      </c>
      <c r="I85" s="88"/>
      <c r="J85" s="56">
        <f>H85+I85</f>
        <v>487865</v>
      </c>
      <c r="K85" s="111"/>
      <c r="L85" s="56">
        <f>J85+K85</f>
        <v>487865</v>
      </c>
      <c r="M85" s="88"/>
      <c r="N85" s="56">
        <f>L85+M85</f>
        <v>487865</v>
      </c>
      <c r="O85" s="56">
        <v>173919.1</v>
      </c>
      <c r="P85" s="133">
        <f t="shared" si="4"/>
        <v>35.6</v>
      </c>
    </row>
    <row r="86" spans="1:16" ht="20.25" customHeight="1">
      <c r="A86" s="9" t="s">
        <v>439</v>
      </c>
      <c r="B86" s="42">
        <v>901</v>
      </c>
      <c r="C86" s="42" t="s">
        <v>406</v>
      </c>
      <c r="D86" s="42"/>
      <c r="E86" s="42"/>
      <c r="F86" s="56">
        <f>F87</f>
        <v>1200000</v>
      </c>
      <c r="G86" s="88"/>
      <c r="H86" s="56">
        <f>H87</f>
        <v>1200000</v>
      </c>
      <c r="I86" s="88"/>
      <c r="J86" s="56">
        <f>J87</f>
        <v>1200000</v>
      </c>
      <c r="K86" s="111"/>
      <c r="L86" s="56">
        <f>L87</f>
        <v>1200000</v>
      </c>
      <c r="M86" s="88"/>
      <c r="N86" s="56">
        <f>N87</f>
        <v>1220365</v>
      </c>
      <c r="O86" s="56">
        <f>O87</f>
        <v>336880.68</v>
      </c>
      <c r="P86" s="133">
        <f t="shared" si="4"/>
        <v>27.6</v>
      </c>
    </row>
    <row r="87" spans="1:16" ht="66" customHeight="1">
      <c r="A87" s="39" t="s">
        <v>120</v>
      </c>
      <c r="B87" s="42" t="s">
        <v>420</v>
      </c>
      <c r="C87" s="42" t="s">
        <v>406</v>
      </c>
      <c r="D87" s="42" t="s">
        <v>210</v>
      </c>
      <c r="E87" s="42"/>
      <c r="F87" s="56">
        <f>F88</f>
        <v>1200000</v>
      </c>
      <c r="G87" s="88"/>
      <c r="H87" s="56">
        <f>H88</f>
        <v>1200000</v>
      </c>
      <c r="I87" s="88"/>
      <c r="J87" s="56">
        <f>J88</f>
        <v>1200000</v>
      </c>
      <c r="K87" s="111"/>
      <c r="L87" s="56">
        <f>L88</f>
        <v>1200000</v>
      </c>
      <c r="M87" s="88"/>
      <c r="N87" s="56">
        <f>N88</f>
        <v>1220365</v>
      </c>
      <c r="O87" s="56">
        <f>O88</f>
        <v>336880.68</v>
      </c>
      <c r="P87" s="133">
        <f t="shared" si="4"/>
        <v>27.6</v>
      </c>
    </row>
    <row r="88" spans="1:16" ht="49.5" customHeight="1">
      <c r="A88" s="9" t="s">
        <v>229</v>
      </c>
      <c r="B88" s="42" t="s">
        <v>420</v>
      </c>
      <c r="C88" s="42" t="s">
        <v>406</v>
      </c>
      <c r="D88" s="42" t="s">
        <v>48</v>
      </c>
      <c r="E88" s="42"/>
      <c r="F88" s="56">
        <f>F89+F93</f>
        <v>1200000</v>
      </c>
      <c r="G88" s="88"/>
      <c r="H88" s="56">
        <f>H89+H93</f>
        <v>1200000</v>
      </c>
      <c r="I88" s="88"/>
      <c r="J88" s="56">
        <f>J89+J93</f>
        <v>1200000</v>
      </c>
      <c r="K88" s="111"/>
      <c r="L88" s="56">
        <f>L89+L93</f>
        <v>1200000</v>
      </c>
      <c r="M88" s="88"/>
      <c r="N88" s="56">
        <f>N89+N93</f>
        <v>1220365</v>
      </c>
      <c r="O88" s="56">
        <f>O89+O93</f>
        <v>336880.68</v>
      </c>
      <c r="P88" s="133">
        <f t="shared" si="4"/>
        <v>27.6</v>
      </c>
    </row>
    <row r="89" spans="1:16" ht="33" customHeight="1">
      <c r="A89" s="9" t="s">
        <v>230</v>
      </c>
      <c r="B89" s="42" t="s">
        <v>420</v>
      </c>
      <c r="C89" s="42" t="s">
        <v>406</v>
      </c>
      <c r="D89" s="42" t="s">
        <v>49</v>
      </c>
      <c r="E89" s="42"/>
      <c r="F89" s="56">
        <f>F90+F92+F91</f>
        <v>602000</v>
      </c>
      <c r="G89" s="88"/>
      <c r="H89" s="56">
        <f>H90+H92+H91</f>
        <v>602000</v>
      </c>
      <c r="I89" s="88"/>
      <c r="J89" s="56">
        <f>J90+J92+J91</f>
        <v>602000</v>
      </c>
      <c r="K89" s="111"/>
      <c r="L89" s="56">
        <f>L90+L92+L91</f>
        <v>602000</v>
      </c>
      <c r="M89" s="88"/>
      <c r="N89" s="56">
        <f>N90+N92+N91</f>
        <v>622365</v>
      </c>
      <c r="O89" s="56">
        <f>O90+O92+O91</f>
        <v>289439.58</v>
      </c>
      <c r="P89" s="133">
        <f t="shared" si="4"/>
        <v>46.5</v>
      </c>
    </row>
    <row r="90" spans="1:16" ht="33" customHeight="1">
      <c r="A90" s="9" t="s">
        <v>360</v>
      </c>
      <c r="B90" s="42" t="s">
        <v>420</v>
      </c>
      <c r="C90" s="42" t="s">
        <v>406</v>
      </c>
      <c r="D90" s="42" t="s">
        <v>49</v>
      </c>
      <c r="E90" s="42" t="s">
        <v>373</v>
      </c>
      <c r="F90" s="56">
        <v>590500</v>
      </c>
      <c r="G90" s="88"/>
      <c r="H90" s="56">
        <f>F90+G90</f>
        <v>590500</v>
      </c>
      <c r="I90" s="88"/>
      <c r="J90" s="56">
        <f>H90+I90</f>
        <v>590500</v>
      </c>
      <c r="K90" s="111"/>
      <c r="L90" s="56">
        <f>J90+K90</f>
        <v>590500</v>
      </c>
      <c r="M90" s="88">
        <v>20365</v>
      </c>
      <c r="N90" s="56">
        <f>L90+M90</f>
        <v>610865</v>
      </c>
      <c r="O90" s="56">
        <v>289439.58</v>
      </c>
      <c r="P90" s="133">
        <f t="shared" si="4"/>
        <v>47.4</v>
      </c>
    </row>
    <row r="91" spans="1:16" ht="51.75" customHeight="1">
      <c r="A91" s="9" t="s">
        <v>394</v>
      </c>
      <c r="B91" s="42" t="s">
        <v>420</v>
      </c>
      <c r="C91" s="42" t="s">
        <v>406</v>
      </c>
      <c r="D91" s="42" t="s">
        <v>49</v>
      </c>
      <c r="E91" s="42" t="s">
        <v>393</v>
      </c>
      <c r="F91" s="56">
        <v>4000</v>
      </c>
      <c r="G91" s="88"/>
      <c r="H91" s="56">
        <f>F91+G91</f>
        <v>4000</v>
      </c>
      <c r="I91" s="88"/>
      <c r="J91" s="56">
        <f>H91+I91</f>
        <v>4000</v>
      </c>
      <c r="K91" s="111"/>
      <c r="L91" s="56">
        <f>J91+K91</f>
        <v>4000</v>
      </c>
      <c r="M91" s="88"/>
      <c r="N91" s="56">
        <f>L91+M91</f>
        <v>4000</v>
      </c>
      <c r="O91" s="56">
        <v>0</v>
      </c>
      <c r="P91" s="133">
        <f t="shared" si="4"/>
        <v>0</v>
      </c>
    </row>
    <row r="92" spans="1:16" ht="19.5" customHeight="1">
      <c r="A92" s="32" t="s">
        <v>28</v>
      </c>
      <c r="B92" s="53" t="s">
        <v>420</v>
      </c>
      <c r="C92" s="46" t="s">
        <v>406</v>
      </c>
      <c r="D92" s="42" t="s">
        <v>49</v>
      </c>
      <c r="E92" s="46" t="s">
        <v>26</v>
      </c>
      <c r="F92" s="56">
        <v>7500</v>
      </c>
      <c r="G92" s="88"/>
      <c r="H92" s="56">
        <f>F92+G92</f>
        <v>7500</v>
      </c>
      <c r="I92" s="88"/>
      <c r="J92" s="56">
        <f>H92+I92</f>
        <v>7500</v>
      </c>
      <c r="K92" s="111"/>
      <c r="L92" s="56">
        <f>J92+K92</f>
        <v>7500</v>
      </c>
      <c r="M92" s="88"/>
      <c r="N92" s="56">
        <f>L92+M92</f>
        <v>7500</v>
      </c>
      <c r="O92" s="56">
        <v>0</v>
      </c>
      <c r="P92" s="133">
        <f t="shared" si="4"/>
        <v>0</v>
      </c>
    </row>
    <row r="93" spans="1:16" ht="66" customHeight="1">
      <c r="A93" s="20" t="s">
        <v>231</v>
      </c>
      <c r="B93" s="42" t="s">
        <v>420</v>
      </c>
      <c r="C93" s="42" t="s">
        <v>406</v>
      </c>
      <c r="D93" s="42" t="s">
        <v>50</v>
      </c>
      <c r="E93" s="42"/>
      <c r="F93" s="57">
        <f>F94</f>
        <v>598000</v>
      </c>
      <c r="G93" s="88"/>
      <c r="H93" s="57">
        <f>H94</f>
        <v>598000</v>
      </c>
      <c r="I93" s="88"/>
      <c r="J93" s="57">
        <f>J94</f>
        <v>598000</v>
      </c>
      <c r="K93" s="111"/>
      <c r="L93" s="57">
        <f>L94</f>
        <v>598000</v>
      </c>
      <c r="M93" s="88"/>
      <c r="N93" s="57">
        <f>N94</f>
        <v>598000</v>
      </c>
      <c r="O93" s="57">
        <f>O94</f>
        <v>47441.1</v>
      </c>
      <c r="P93" s="133">
        <f t="shared" si="4"/>
        <v>7.9</v>
      </c>
    </row>
    <row r="94" spans="1:16" ht="36.75" customHeight="1">
      <c r="A94" s="9" t="s">
        <v>360</v>
      </c>
      <c r="B94" s="42" t="s">
        <v>420</v>
      </c>
      <c r="C94" s="42" t="s">
        <v>406</v>
      </c>
      <c r="D94" s="42" t="s">
        <v>50</v>
      </c>
      <c r="E94" s="42" t="s">
        <v>373</v>
      </c>
      <c r="F94" s="57">
        <v>598000</v>
      </c>
      <c r="G94" s="88"/>
      <c r="H94" s="57">
        <f>F94+G94</f>
        <v>598000</v>
      </c>
      <c r="I94" s="88"/>
      <c r="J94" s="57">
        <f>H94+I94</f>
        <v>598000</v>
      </c>
      <c r="K94" s="111"/>
      <c r="L94" s="57">
        <f>J94+K94</f>
        <v>598000</v>
      </c>
      <c r="M94" s="88"/>
      <c r="N94" s="57">
        <f>L94+M94</f>
        <v>598000</v>
      </c>
      <c r="O94" s="57">
        <v>47441.1</v>
      </c>
      <c r="P94" s="133">
        <f t="shared" si="4"/>
        <v>7.9</v>
      </c>
    </row>
    <row r="95" spans="1:16" ht="32.25" customHeight="1">
      <c r="A95" s="9" t="s">
        <v>232</v>
      </c>
      <c r="B95" s="42" t="s">
        <v>420</v>
      </c>
      <c r="C95" s="42" t="s">
        <v>233</v>
      </c>
      <c r="D95" s="42"/>
      <c r="E95" s="42"/>
      <c r="F95" s="57">
        <f>F96</f>
        <v>370000</v>
      </c>
      <c r="G95" s="88"/>
      <c r="H95" s="57">
        <f>H96</f>
        <v>320200</v>
      </c>
      <c r="I95" s="88"/>
      <c r="J95" s="57">
        <f>J96</f>
        <v>320200</v>
      </c>
      <c r="K95" s="111"/>
      <c r="L95" s="57">
        <f>L96</f>
        <v>320200</v>
      </c>
      <c r="M95" s="88"/>
      <c r="N95" s="57">
        <f>N96</f>
        <v>290200</v>
      </c>
      <c r="O95" s="57">
        <f>O96</f>
        <v>144463.1</v>
      </c>
      <c r="P95" s="133">
        <f t="shared" si="4"/>
        <v>49.8</v>
      </c>
    </row>
    <row r="96" spans="1:16" ht="63.75" customHeight="1">
      <c r="A96" s="39" t="s">
        <v>120</v>
      </c>
      <c r="B96" s="42" t="s">
        <v>420</v>
      </c>
      <c r="C96" s="42" t="s">
        <v>233</v>
      </c>
      <c r="D96" s="42" t="s">
        <v>210</v>
      </c>
      <c r="E96" s="42"/>
      <c r="F96" s="57">
        <f>F97+F101</f>
        <v>370000</v>
      </c>
      <c r="G96" s="88"/>
      <c r="H96" s="57">
        <f>H97+H101</f>
        <v>320200</v>
      </c>
      <c r="I96" s="88"/>
      <c r="J96" s="57">
        <f>J97+J101</f>
        <v>320200</v>
      </c>
      <c r="K96" s="111"/>
      <c r="L96" s="57">
        <f>L97+L101</f>
        <v>320200</v>
      </c>
      <c r="M96" s="88"/>
      <c r="N96" s="57">
        <f>N97+N101</f>
        <v>290200</v>
      </c>
      <c r="O96" s="57">
        <f>O97+O101</f>
        <v>144463.1</v>
      </c>
      <c r="P96" s="133">
        <f t="shared" si="4"/>
        <v>49.8</v>
      </c>
    </row>
    <row r="97" spans="1:16" ht="49.5" customHeight="1">
      <c r="A97" s="13" t="s">
        <v>121</v>
      </c>
      <c r="B97" s="42" t="s">
        <v>420</v>
      </c>
      <c r="C97" s="42" t="s">
        <v>233</v>
      </c>
      <c r="D97" s="42" t="s">
        <v>51</v>
      </c>
      <c r="E97" s="42"/>
      <c r="F97" s="57">
        <f>F98</f>
        <v>210000</v>
      </c>
      <c r="G97" s="88"/>
      <c r="H97" s="57">
        <f>H98</f>
        <v>210000</v>
      </c>
      <c r="I97" s="88"/>
      <c r="J97" s="57">
        <f>J98</f>
        <v>210000</v>
      </c>
      <c r="K97" s="111"/>
      <c r="L97" s="57">
        <f>L98</f>
        <v>210000</v>
      </c>
      <c r="M97" s="88"/>
      <c r="N97" s="57">
        <f>N98</f>
        <v>210000</v>
      </c>
      <c r="O97" s="57">
        <f>O98</f>
        <v>110523.1</v>
      </c>
      <c r="P97" s="133">
        <f t="shared" si="4"/>
        <v>52.6</v>
      </c>
    </row>
    <row r="98" spans="1:16" ht="32.25" customHeight="1">
      <c r="A98" s="21" t="s">
        <v>119</v>
      </c>
      <c r="B98" s="42">
        <v>901</v>
      </c>
      <c r="C98" s="42" t="s">
        <v>233</v>
      </c>
      <c r="D98" s="42" t="s">
        <v>52</v>
      </c>
      <c r="E98" s="42"/>
      <c r="F98" s="57">
        <f>F99+F100</f>
        <v>210000</v>
      </c>
      <c r="G98" s="88"/>
      <c r="H98" s="57">
        <f>H99+H100</f>
        <v>210000</v>
      </c>
      <c r="I98" s="88"/>
      <c r="J98" s="57">
        <f>J99+J100</f>
        <v>210000</v>
      </c>
      <c r="K98" s="111"/>
      <c r="L98" s="57">
        <f>L99+L100</f>
        <v>210000</v>
      </c>
      <c r="M98" s="88"/>
      <c r="N98" s="57">
        <f>N99+N100</f>
        <v>210000</v>
      </c>
      <c r="O98" s="57">
        <f>O99+O100</f>
        <v>110523.1</v>
      </c>
      <c r="P98" s="133">
        <f t="shared" si="4"/>
        <v>52.6</v>
      </c>
    </row>
    <row r="99" spans="1:16" ht="32.25" customHeight="1">
      <c r="A99" s="9" t="s">
        <v>360</v>
      </c>
      <c r="B99" s="42">
        <v>901</v>
      </c>
      <c r="C99" s="42" t="s">
        <v>233</v>
      </c>
      <c r="D99" s="42" t="s">
        <v>52</v>
      </c>
      <c r="E99" s="42" t="s">
        <v>373</v>
      </c>
      <c r="F99" s="57">
        <v>120000</v>
      </c>
      <c r="G99" s="88"/>
      <c r="H99" s="57">
        <f>F99+G99</f>
        <v>120000</v>
      </c>
      <c r="I99" s="88"/>
      <c r="J99" s="57">
        <f>H99+I99</f>
        <v>120000</v>
      </c>
      <c r="K99" s="111"/>
      <c r="L99" s="57">
        <f>J99+K99</f>
        <v>120000</v>
      </c>
      <c r="M99" s="88"/>
      <c r="N99" s="57">
        <f>L99+M99</f>
        <v>120000</v>
      </c>
      <c r="O99" s="57">
        <v>82208.1</v>
      </c>
      <c r="P99" s="133">
        <f t="shared" si="4"/>
        <v>68.5</v>
      </c>
    </row>
    <row r="100" spans="1:16" ht="17.25" customHeight="1">
      <c r="A100" s="9" t="s">
        <v>28</v>
      </c>
      <c r="B100" s="42" t="s">
        <v>420</v>
      </c>
      <c r="C100" s="42" t="s">
        <v>233</v>
      </c>
      <c r="D100" s="42" t="s">
        <v>52</v>
      </c>
      <c r="E100" s="42" t="s">
        <v>26</v>
      </c>
      <c r="F100" s="57">
        <v>90000</v>
      </c>
      <c r="G100" s="88"/>
      <c r="H100" s="57">
        <f>F100+G100</f>
        <v>90000</v>
      </c>
      <c r="I100" s="88"/>
      <c r="J100" s="57">
        <f>H100+I100</f>
        <v>90000</v>
      </c>
      <c r="K100" s="111"/>
      <c r="L100" s="57">
        <f>J100+K100</f>
        <v>90000</v>
      </c>
      <c r="M100" s="88"/>
      <c r="N100" s="57">
        <f>L100+M100</f>
        <v>90000</v>
      </c>
      <c r="O100" s="57">
        <v>28315</v>
      </c>
      <c r="P100" s="133">
        <f t="shared" si="4"/>
        <v>31.5</v>
      </c>
    </row>
    <row r="101" spans="1:16" ht="97.5" customHeight="1">
      <c r="A101" s="9" t="s">
        <v>234</v>
      </c>
      <c r="B101" s="42" t="s">
        <v>420</v>
      </c>
      <c r="C101" s="42" t="s">
        <v>233</v>
      </c>
      <c r="D101" s="42" t="s">
        <v>53</v>
      </c>
      <c r="E101" s="42"/>
      <c r="F101" s="57">
        <f>F102</f>
        <v>160000</v>
      </c>
      <c r="G101" s="88"/>
      <c r="H101" s="57">
        <f>H102</f>
        <v>110200</v>
      </c>
      <c r="I101" s="88"/>
      <c r="J101" s="57">
        <f>J102</f>
        <v>110200</v>
      </c>
      <c r="K101" s="111"/>
      <c r="L101" s="57">
        <f>L102</f>
        <v>110200</v>
      </c>
      <c r="M101" s="88"/>
      <c r="N101" s="57">
        <f>N102</f>
        <v>80200</v>
      </c>
      <c r="O101" s="57">
        <f>O102</f>
        <v>33940</v>
      </c>
      <c r="P101" s="133">
        <f t="shared" si="4"/>
        <v>42.3</v>
      </c>
    </row>
    <row r="102" spans="1:16" ht="95.25" customHeight="1">
      <c r="A102" s="9" t="s">
        <v>235</v>
      </c>
      <c r="B102" s="42" t="s">
        <v>420</v>
      </c>
      <c r="C102" s="42" t="s">
        <v>233</v>
      </c>
      <c r="D102" s="42" t="s">
        <v>54</v>
      </c>
      <c r="E102" s="42"/>
      <c r="F102" s="57">
        <f>F103</f>
        <v>160000</v>
      </c>
      <c r="G102" s="88"/>
      <c r="H102" s="57">
        <f>H103</f>
        <v>110200</v>
      </c>
      <c r="I102" s="88"/>
      <c r="J102" s="57">
        <f>J103</f>
        <v>110200</v>
      </c>
      <c r="K102" s="111"/>
      <c r="L102" s="57">
        <f>L103</f>
        <v>110200</v>
      </c>
      <c r="M102" s="88"/>
      <c r="N102" s="57">
        <f>N103</f>
        <v>80200</v>
      </c>
      <c r="O102" s="57">
        <f>O103</f>
        <v>33940</v>
      </c>
      <c r="P102" s="133">
        <f t="shared" si="4"/>
        <v>42.3</v>
      </c>
    </row>
    <row r="103" spans="1:16" ht="31.5" customHeight="1">
      <c r="A103" s="9" t="s">
        <v>360</v>
      </c>
      <c r="B103" s="42" t="s">
        <v>420</v>
      </c>
      <c r="C103" s="42" t="s">
        <v>233</v>
      </c>
      <c r="D103" s="42" t="s">
        <v>54</v>
      </c>
      <c r="E103" s="42" t="s">
        <v>373</v>
      </c>
      <c r="F103" s="57">
        <v>160000</v>
      </c>
      <c r="G103" s="88">
        <v>-49800</v>
      </c>
      <c r="H103" s="57">
        <f>F103+G103</f>
        <v>110200</v>
      </c>
      <c r="I103" s="88"/>
      <c r="J103" s="57">
        <f>H103+I103</f>
        <v>110200</v>
      </c>
      <c r="K103" s="111"/>
      <c r="L103" s="57">
        <f>J103+K103</f>
        <v>110200</v>
      </c>
      <c r="M103" s="88">
        <v>-30000</v>
      </c>
      <c r="N103" s="57">
        <f>L103+M103</f>
        <v>80200</v>
      </c>
      <c r="O103" s="57">
        <v>33940</v>
      </c>
      <c r="P103" s="133">
        <f t="shared" si="4"/>
        <v>42.3</v>
      </c>
    </row>
    <row r="104" spans="1:16" ht="20.25" customHeight="1">
      <c r="A104" s="9" t="s">
        <v>449</v>
      </c>
      <c r="B104" s="42">
        <v>901</v>
      </c>
      <c r="C104" s="42" t="s">
        <v>407</v>
      </c>
      <c r="D104" s="42"/>
      <c r="E104" s="42"/>
      <c r="F104" s="58">
        <f>F105+F114+F143+F122+F138+F127</f>
        <v>25363900</v>
      </c>
      <c r="G104" s="88"/>
      <c r="H104" s="58">
        <f>H105+H114+H143+H122+H138+H127</f>
        <v>35472078</v>
      </c>
      <c r="I104" s="88"/>
      <c r="J104" s="58">
        <f>J105+J114+J143+J122+J138+J127</f>
        <v>35895924.65</v>
      </c>
      <c r="K104" s="111"/>
      <c r="L104" s="58">
        <f>L105+L114+L143+L122+L138+L127</f>
        <v>35895924.65</v>
      </c>
      <c r="M104" s="88"/>
      <c r="N104" s="58">
        <f>N105+N114+N143+N122+N138+N127</f>
        <v>35956136.31</v>
      </c>
      <c r="O104" s="58">
        <f>O105+O114+O143+O122+O138+O127</f>
        <v>11809112.05</v>
      </c>
      <c r="P104" s="133">
        <f t="shared" si="4"/>
        <v>32.8</v>
      </c>
    </row>
    <row r="105" spans="1:16" ht="18.75" customHeight="1">
      <c r="A105" s="9" t="s">
        <v>450</v>
      </c>
      <c r="B105" s="42" t="s">
        <v>420</v>
      </c>
      <c r="C105" s="42" t="s">
        <v>408</v>
      </c>
      <c r="D105" s="42"/>
      <c r="E105" s="42"/>
      <c r="F105" s="58">
        <f>F106+F110</f>
        <v>696900</v>
      </c>
      <c r="G105" s="88"/>
      <c r="H105" s="58">
        <f>H106+H110</f>
        <v>696900</v>
      </c>
      <c r="I105" s="88"/>
      <c r="J105" s="58">
        <f>J106+J110</f>
        <v>687780</v>
      </c>
      <c r="K105" s="111"/>
      <c r="L105" s="58">
        <f>L106+L110</f>
        <v>687780</v>
      </c>
      <c r="M105" s="88"/>
      <c r="N105" s="58">
        <f>N106+N110</f>
        <v>687780</v>
      </c>
      <c r="O105" s="58">
        <f>O106+O110</f>
        <v>331300</v>
      </c>
      <c r="P105" s="133">
        <f t="shared" si="4"/>
        <v>48.2</v>
      </c>
    </row>
    <row r="106" spans="1:16" ht="133.5" customHeight="1">
      <c r="A106" s="9" t="s">
        <v>240</v>
      </c>
      <c r="B106" s="42" t="s">
        <v>420</v>
      </c>
      <c r="C106" s="42" t="s">
        <v>408</v>
      </c>
      <c r="D106" s="42" t="s">
        <v>143</v>
      </c>
      <c r="E106" s="42"/>
      <c r="F106" s="58">
        <f>F107</f>
        <v>85500</v>
      </c>
      <c r="G106" s="88"/>
      <c r="H106" s="58">
        <f>H107</f>
        <v>85500</v>
      </c>
      <c r="I106" s="88"/>
      <c r="J106" s="58">
        <f>J107</f>
        <v>76380</v>
      </c>
      <c r="K106" s="111"/>
      <c r="L106" s="58">
        <f>L107</f>
        <v>76380</v>
      </c>
      <c r="M106" s="88"/>
      <c r="N106" s="58">
        <f aca="true" t="shared" si="5" ref="N106:O108">N107</f>
        <v>76380</v>
      </c>
      <c r="O106" s="58">
        <f t="shared" si="5"/>
        <v>76000</v>
      </c>
      <c r="P106" s="133">
        <f t="shared" si="4"/>
        <v>99.5</v>
      </c>
    </row>
    <row r="107" spans="1:16" ht="96.75" customHeight="1">
      <c r="A107" s="32" t="s">
        <v>288</v>
      </c>
      <c r="B107" s="42" t="s">
        <v>420</v>
      </c>
      <c r="C107" s="42" t="s">
        <v>408</v>
      </c>
      <c r="D107" s="42" t="s">
        <v>206</v>
      </c>
      <c r="E107" s="42"/>
      <c r="F107" s="58">
        <f>F108</f>
        <v>85500</v>
      </c>
      <c r="G107" s="88"/>
      <c r="H107" s="58">
        <f>H108</f>
        <v>85500</v>
      </c>
      <c r="I107" s="88"/>
      <c r="J107" s="58">
        <f>J108</f>
        <v>76380</v>
      </c>
      <c r="K107" s="111"/>
      <c r="L107" s="58">
        <f>L108</f>
        <v>76380</v>
      </c>
      <c r="M107" s="88"/>
      <c r="N107" s="58">
        <f t="shared" si="5"/>
        <v>76380</v>
      </c>
      <c r="O107" s="58">
        <f t="shared" si="5"/>
        <v>76000</v>
      </c>
      <c r="P107" s="133">
        <f t="shared" si="4"/>
        <v>99.5</v>
      </c>
    </row>
    <row r="108" spans="1:16" ht="33.75" customHeight="1">
      <c r="A108" s="35" t="s">
        <v>289</v>
      </c>
      <c r="B108" s="42" t="s">
        <v>420</v>
      </c>
      <c r="C108" s="42" t="s">
        <v>408</v>
      </c>
      <c r="D108" s="42" t="s">
        <v>207</v>
      </c>
      <c r="E108" s="42"/>
      <c r="F108" s="58">
        <f>F109</f>
        <v>85500</v>
      </c>
      <c r="G108" s="88"/>
      <c r="H108" s="58">
        <f>H109</f>
        <v>85500</v>
      </c>
      <c r="I108" s="88"/>
      <c r="J108" s="58">
        <f>J109</f>
        <v>76380</v>
      </c>
      <c r="K108" s="111"/>
      <c r="L108" s="58">
        <f>L109</f>
        <v>76380</v>
      </c>
      <c r="M108" s="88"/>
      <c r="N108" s="58">
        <f t="shared" si="5"/>
        <v>76380</v>
      </c>
      <c r="O108" s="58">
        <f t="shared" si="5"/>
        <v>76000</v>
      </c>
      <c r="P108" s="133">
        <f t="shared" si="4"/>
        <v>99.5</v>
      </c>
    </row>
    <row r="109" spans="1:16" ht="31.5" customHeight="1">
      <c r="A109" s="9" t="s">
        <v>382</v>
      </c>
      <c r="B109" s="42" t="s">
        <v>420</v>
      </c>
      <c r="C109" s="42" t="s">
        <v>408</v>
      </c>
      <c r="D109" s="42" t="s">
        <v>207</v>
      </c>
      <c r="E109" s="42" t="s">
        <v>373</v>
      </c>
      <c r="F109" s="56">
        <v>85500</v>
      </c>
      <c r="G109" s="88"/>
      <c r="H109" s="56">
        <f>F109+G109</f>
        <v>85500</v>
      </c>
      <c r="I109" s="88">
        <v>-9120</v>
      </c>
      <c r="J109" s="56">
        <f>H109+I109</f>
        <v>76380</v>
      </c>
      <c r="K109" s="111"/>
      <c r="L109" s="56">
        <f>J109+K109</f>
        <v>76380</v>
      </c>
      <c r="M109" s="88"/>
      <c r="N109" s="56">
        <f>L109+M109</f>
        <v>76380</v>
      </c>
      <c r="O109" s="56">
        <v>76000</v>
      </c>
      <c r="P109" s="133">
        <f t="shared" si="4"/>
        <v>99.5</v>
      </c>
    </row>
    <row r="110" spans="1:16" ht="67.5" customHeight="1">
      <c r="A110" s="65" t="s">
        <v>120</v>
      </c>
      <c r="B110" s="46" t="s">
        <v>420</v>
      </c>
      <c r="C110" s="46" t="s">
        <v>408</v>
      </c>
      <c r="D110" s="42" t="s">
        <v>210</v>
      </c>
      <c r="E110" s="42"/>
      <c r="F110" s="56">
        <f>F111</f>
        <v>611400</v>
      </c>
      <c r="G110" s="88"/>
      <c r="H110" s="56">
        <f>H111</f>
        <v>611400</v>
      </c>
      <c r="I110" s="88"/>
      <c r="J110" s="56">
        <f>J111</f>
        <v>611400</v>
      </c>
      <c r="K110" s="111"/>
      <c r="L110" s="56">
        <f>L111</f>
        <v>611400</v>
      </c>
      <c r="M110" s="88"/>
      <c r="N110" s="56">
        <f aca="true" t="shared" si="6" ref="N110:O112">N111</f>
        <v>611400</v>
      </c>
      <c r="O110" s="56">
        <f t="shared" si="6"/>
        <v>255300</v>
      </c>
      <c r="P110" s="133">
        <f t="shared" si="4"/>
        <v>41.8</v>
      </c>
    </row>
    <row r="111" spans="1:16" ht="78" customHeight="1">
      <c r="A111" s="9" t="s">
        <v>208</v>
      </c>
      <c r="B111" s="46" t="s">
        <v>420</v>
      </c>
      <c r="C111" s="46" t="s">
        <v>408</v>
      </c>
      <c r="D111" s="42" t="s">
        <v>211</v>
      </c>
      <c r="E111" s="42"/>
      <c r="F111" s="56">
        <f>F112</f>
        <v>611400</v>
      </c>
      <c r="G111" s="88"/>
      <c r="H111" s="56">
        <f>H112</f>
        <v>611400</v>
      </c>
      <c r="I111" s="88"/>
      <c r="J111" s="56">
        <f>J112</f>
        <v>611400</v>
      </c>
      <c r="K111" s="111"/>
      <c r="L111" s="56">
        <f>L112</f>
        <v>611400</v>
      </c>
      <c r="M111" s="88"/>
      <c r="N111" s="56">
        <f t="shared" si="6"/>
        <v>611400</v>
      </c>
      <c r="O111" s="56">
        <f t="shared" si="6"/>
        <v>255300</v>
      </c>
      <c r="P111" s="133">
        <f t="shared" si="4"/>
        <v>41.8</v>
      </c>
    </row>
    <row r="112" spans="1:16" ht="73.5" customHeight="1">
      <c r="A112" s="9" t="s">
        <v>209</v>
      </c>
      <c r="B112" s="42" t="s">
        <v>420</v>
      </c>
      <c r="C112" s="42" t="s">
        <v>408</v>
      </c>
      <c r="D112" s="42" t="s">
        <v>212</v>
      </c>
      <c r="E112" s="42"/>
      <c r="F112" s="56">
        <f>F113</f>
        <v>611400</v>
      </c>
      <c r="G112" s="88"/>
      <c r="H112" s="56">
        <f>H113</f>
        <v>611400</v>
      </c>
      <c r="I112" s="88"/>
      <c r="J112" s="56">
        <f>J113</f>
        <v>611400</v>
      </c>
      <c r="K112" s="111"/>
      <c r="L112" s="56">
        <f>L113</f>
        <v>611400</v>
      </c>
      <c r="M112" s="88"/>
      <c r="N112" s="56">
        <f t="shared" si="6"/>
        <v>611400</v>
      </c>
      <c r="O112" s="56">
        <f t="shared" si="6"/>
        <v>255300</v>
      </c>
      <c r="P112" s="133">
        <f t="shared" si="4"/>
        <v>41.8</v>
      </c>
    </row>
    <row r="113" spans="1:16" ht="30.75" customHeight="1">
      <c r="A113" s="9" t="s">
        <v>382</v>
      </c>
      <c r="B113" s="42" t="s">
        <v>420</v>
      </c>
      <c r="C113" s="42" t="s">
        <v>408</v>
      </c>
      <c r="D113" s="66" t="s">
        <v>212</v>
      </c>
      <c r="E113" s="42" t="s">
        <v>373</v>
      </c>
      <c r="F113" s="56">
        <v>611400</v>
      </c>
      <c r="G113" s="88"/>
      <c r="H113" s="56">
        <f>F113+G113</f>
        <v>611400</v>
      </c>
      <c r="I113" s="88"/>
      <c r="J113" s="56">
        <f>H113+I113</f>
        <v>611400</v>
      </c>
      <c r="K113" s="111"/>
      <c r="L113" s="56">
        <f>J113+K113</f>
        <v>611400</v>
      </c>
      <c r="M113" s="88"/>
      <c r="N113" s="56">
        <f>L113+M113</f>
        <v>611400</v>
      </c>
      <c r="O113" s="56">
        <v>255300</v>
      </c>
      <c r="P113" s="133">
        <f t="shared" si="4"/>
        <v>41.8</v>
      </c>
    </row>
    <row r="114" spans="1:16" ht="15" customHeight="1">
      <c r="A114" s="9" t="s">
        <v>39</v>
      </c>
      <c r="B114" s="42" t="s">
        <v>420</v>
      </c>
      <c r="C114" s="42" t="s">
        <v>409</v>
      </c>
      <c r="D114" s="42"/>
      <c r="E114" s="42"/>
      <c r="F114" s="58">
        <f>F115</f>
        <v>2850000</v>
      </c>
      <c r="G114" s="88"/>
      <c r="H114" s="58">
        <f>H115</f>
        <v>2850000</v>
      </c>
      <c r="I114" s="88"/>
      <c r="J114" s="58">
        <f>J115</f>
        <v>2837266.65</v>
      </c>
      <c r="K114" s="111"/>
      <c r="L114" s="58">
        <f>L115</f>
        <v>2837266.65</v>
      </c>
      <c r="M114" s="88"/>
      <c r="N114" s="58">
        <f>N115</f>
        <v>2937316.65</v>
      </c>
      <c r="O114" s="58">
        <f>O115</f>
        <v>1187097.3</v>
      </c>
      <c r="P114" s="133">
        <f t="shared" si="4"/>
        <v>40.4</v>
      </c>
    </row>
    <row r="115" spans="1:16" ht="68.25" customHeight="1">
      <c r="A115" s="39" t="s">
        <v>120</v>
      </c>
      <c r="B115" s="42" t="s">
        <v>420</v>
      </c>
      <c r="C115" s="42" t="s">
        <v>409</v>
      </c>
      <c r="D115" s="42" t="s">
        <v>210</v>
      </c>
      <c r="E115" s="42"/>
      <c r="F115" s="58">
        <f>F116+F119</f>
        <v>2850000</v>
      </c>
      <c r="G115" s="88"/>
      <c r="H115" s="58">
        <f>H116+H119</f>
        <v>2850000</v>
      </c>
      <c r="I115" s="88"/>
      <c r="J115" s="58">
        <f>J116+J119</f>
        <v>2837266.65</v>
      </c>
      <c r="K115" s="111"/>
      <c r="L115" s="58">
        <f>L116+L119</f>
        <v>2837266.65</v>
      </c>
      <c r="M115" s="88"/>
      <c r="N115" s="58">
        <f>N116+N119</f>
        <v>2937316.65</v>
      </c>
      <c r="O115" s="58">
        <f>O116+O119</f>
        <v>1187097.3</v>
      </c>
      <c r="P115" s="133">
        <f t="shared" si="4"/>
        <v>40.4</v>
      </c>
    </row>
    <row r="116" spans="1:16" ht="47.25" customHeight="1">
      <c r="A116" s="9" t="s">
        <v>238</v>
      </c>
      <c r="B116" s="42" t="s">
        <v>420</v>
      </c>
      <c r="C116" s="42" t="s">
        <v>409</v>
      </c>
      <c r="D116" s="42" t="s">
        <v>213</v>
      </c>
      <c r="E116" s="42"/>
      <c r="F116" s="58">
        <f>F117</f>
        <v>270200</v>
      </c>
      <c r="G116" s="88"/>
      <c r="H116" s="58">
        <f>H117</f>
        <v>270200</v>
      </c>
      <c r="I116" s="88"/>
      <c r="J116" s="58">
        <f>J117</f>
        <v>269000</v>
      </c>
      <c r="K116" s="111"/>
      <c r="L116" s="58">
        <f>L117</f>
        <v>250800</v>
      </c>
      <c r="M116" s="88"/>
      <c r="N116" s="58">
        <f>N117</f>
        <v>250800</v>
      </c>
      <c r="O116" s="58">
        <f>O117</f>
        <v>223200</v>
      </c>
      <c r="P116" s="133">
        <f t="shared" si="4"/>
        <v>89</v>
      </c>
    </row>
    <row r="117" spans="1:16" ht="39" customHeight="1">
      <c r="A117" s="9" t="s">
        <v>118</v>
      </c>
      <c r="B117" s="42" t="s">
        <v>420</v>
      </c>
      <c r="C117" s="42" t="s">
        <v>409</v>
      </c>
      <c r="D117" s="42" t="s">
        <v>214</v>
      </c>
      <c r="E117" s="42"/>
      <c r="F117" s="58">
        <f>F118</f>
        <v>270200</v>
      </c>
      <c r="G117" s="88"/>
      <c r="H117" s="58">
        <f>H118</f>
        <v>270200</v>
      </c>
      <c r="I117" s="88"/>
      <c r="J117" s="58">
        <f>J118</f>
        <v>269000</v>
      </c>
      <c r="K117" s="111"/>
      <c r="L117" s="58">
        <f>L118</f>
        <v>250800</v>
      </c>
      <c r="M117" s="88"/>
      <c r="N117" s="58">
        <f>N118</f>
        <v>250800</v>
      </c>
      <c r="O117" s="58">
        <f>O118</f>
        <v>223200</v>
      </c>
      <c r="P117" s="133">
        <f t="shared" si="4"/>
        <v>89</v>
      </c>
    </row>
    <row r="118" spans="1:16" ht="34.5" customHeight="1">
      <c r="A118" s="9" t="s">
        <v>382</v>
      </c>
      <c r="B118" s="42" t="s">
        <v>420</v>
      </c>
      <c r="C118" s="42" t="s">
        <v>409</v>
      </c>
      <c r="D118" s="42" t="s">
        <v>214</v>
      </c>
      <c r="E118" s="42" t="s">
        <v>373</v>
      </c>
      <c r="F118" s="56">
        <v>270200</v>
      </c>
      <c r="G118" s="88"/>
      <c r="H118" s="56">
        <f>F118+G118</f>
        <v>270200</v>
      </c>
      <c r="I118" s="88">
        <v>-1200</v>
      </c>
      <c r="J118" s="56">
        <f>H118+I118</f>
        <v>269000</v>
      </c>
      <c r="K118" s="111">
        <v>-18200</v>
      </c>
      <c r="L118" s="56">
        <f>J118+K118</f>
        <v>250800</v>
      </c>
      <c r="M118" s="88"/>
      <c r="N118" s="56">
        <f>L118+M118</f>
        <v>250800</v>
      </c>
      <c r="O118" s="56">
        <v>223200</v>
      </c>
      <c r="P118" s="133">
        <f t="shared" si="4"/>
        <v>89</v>
      </c>
    </row>
    <row r="119" spans="1:16" ht="61.5" customHeight="1">
      <c r="A119" s="13" t="s">
        <v>236</v>
      </c>
      <c r="B119" s="42" t="s">
        <v>420</v>
      </c>
      <c r="C119" s="42" t="s">
        <v>409</v>
      </c>
      <c r="D119" s="42" t="s">
        <v>215</v>
      </c>
      <c r="E119" s="42"/>
      <c r="F119" s="56">
        <f>F120</f>
        <v>2579800</v>
      </c>
      <c r="G119" s="88"/>
      <c r="H119" s="56">
        <f>H120</f>
        <v>2579800</v>
      </c>
      <c r="I119" s="88"/>
      <c r="J119" s="56">
        <f>J120</f>
        <v>2568266.65</v>
      </c>
      <c r="K119" s="111"/>
      <c r="L119" s="56">
        <f>L120</f>
        <v>2586466.65</v>
      </c>
      <c r="M119" s="88"/>
      <c r="N119" s="56">
        <f>N120</f>
        <v>2686516.65</v>
      </c>
      <c r="O119" s="56">
        <f>O120</f>
        <v>963897.3</v>
      </c>
      <c r="P119" s="133">
        <f t="shared" si="4"/>
        <v>35.9</v>
      </c>
    </row>
    <row r="120" spans="1:16" ht="32.25" customHeight="1">
      <c r="A120" s="13" t="s">
        <v>237</v>
      </c>
      <c r="B120" s="42" t="s">
        <v>420</v>
      </c>
      <c r="C120" s="42" t="s">
        <v>409</v>
      </c>
      <c r="D120" s="42" t="s">
        <v>216</v>
      </c>
      <c r="E120" s="42"/>
      <c r="F120" s="56">
        <f>F121</f>
        <v>2579800</v>
      </c>
      <c r="G120" s="88"/>
      <c r="H120" s="56">
        <f>H121</f>
        <v>2579800</v>
      </c>
      <c r="I120" s="88"/>
      <c r="J120" s="56">
        <f>J121</f>
        <v>2568266.65</v>
      </c>
      <c r="K120" s="111"/>
      <c r="L120" s="56">
        <f>L121</f>
        <v>2586466.65</v>
      </c>
      <c r="M120" s="88"/>
      <c r="N120" s="56">
        <f>N121</f>
        <v>2686516.65</v>
      </c>
      <c r="O120" s="56">
        <f>O121</f>
        <v>963897.3</v>
      </c>
      <c r="P120" s="133">
        <f t="shared" si="4"/>
        <v>35.9</v>
      </c>
    </row>
    <row r="121" spans="1:16" ht="36.75" customHeight="1">
      <c r="A121" s="9" t="s">
        <v>382</v>
      </c>
      <c r="B121" s="42" t="s">
        <v>420</v>
      </c>
      <c r="C121" s="42" t="s">
        <v>409</v>
      </c>
      <c r="D121" s="42" t="s">
        <v>216</v>
      </c>
      <c r="E121" s="42" t="s">
        <v>373</v>
      </c>
      <c r="F121" s="56">
        <v>2579800</v>
      </c>
      <c r="G121" s="88"/>
      <c r="H121" s="56">
        <f>F121+G121</f>
        <v>2579800</v>
      </c>
      <c r="I121" s="88">
        <f>1200-12733.35</f>
        <v>-11533.35</v>
      </c>
      <c r="J121" s="56">
        <f>H121+I121</f>
        <v>2568266.65</v>
      </c>
      <c r="K121" s="111">
        <v>18200</v>
      </c>
      <c r="L121" s="56">
        <f>J121+K121</f>
        <v>2586466.65</v>
      </c>
      <c r="M121" s="88">
        <v>100050</v>
      </c>
      <c r="N121" s="56">
        <f>L121+M121</f>
        <v>2686516.65</v>
      </c>
      <c r="O121" s="56">
        <v>963897.3</v>
      </c>
      <c r="P121" s="133">
        <f t="shared" si="4"/>
        <v>35.9</v>
      </c>
    </row>
    <row r="122" spans="1:16" ht="20.25" customHeight="1">
      <c r="A122" s="9" t="s">
        <v>426</v>
      </c>
      <c r="B122" s="42" t="s">
        <v>420</v>
      </c>
      <c r="C122" s="42" t="s">
        <v>427</v>
      </c>
      <c r="D122" s="42"/>
      <c r="E122" s="42"/>
      <c r="F122" s="58">
        <f>F123</f>
        <v>400000</v>
      </c>
      <c r="G122" s="88"/>
      <c r="H122" s="58">
        <f>H123</f>
        <v>400000</v>
      </c>
      <c r="I122" s="88"/>
      <c r="J122" s="58">
        <f>J123</f>
        <v>400000</v>
      </c>
      <c r="K122" s="111"/>
      <c r="L122" s="58">
        <f>L123</f>
        <v>400000</v>
      </c>
      <c r="M122" s="88"/>
      <c r="N122" s="58">
        <f aca="true" t="shared" si="7" ref="N122:O125">N123</f>
        <v>400000</v>
      </c>
      <c r="O122" s="58">
        <f t="shared" si="7"/>
        <v>80123.7</v>
      </c>
      <c r="P122" s="133">
        <f t="shared" si="4"/>
        <v>20</v>
      </c>
    </row>
    <row r="123" spans="1:16" ht="95.25" customHeight="1">
      <c r="A123" s="19" t="s">
        <v>42</v>
      </c>
      <c r="B123" s="42" t="s">
        <v>420</v>
      </c>
      <c r="C123" s="42" t="s">
        <v>427</v>
      </c>
      <c r="D123" s="42" t="s">
        <v>140</v>
      </c>
      <c r="E123" s="42"/>
      <c r="F123" s="58">
        <f>F124</f>
        <v>400000</v>
      </c>
      <c r="G123" s="88"/>
      <c r="H123" s="58">
        <f>H124</f>
        <v>400000</v>
      </c>
      <c r="I123" s="88"/>
      <c r="J123" s="58">
        <f>J124</f>
        <v>400000</v>
      </c>
      <c r="K123" s="111"/>
      <c r="L123" s="58">
        <f>L124</f>
        <v>400000</v>
      </c>
      <c r="M123" s="88"/>
      <c r="N123" s="58">
        <f t="shared" si="7"/>
        <v>400000</v>
      </c>
      <c r="O123" s="58">
        <f t="shared" si="7"/>
        <v>80123.7</v>
      </c>
      <c r="P123" s="133">
        <f t="shared" si="4"/>
        <v>20</v>
      </c>
    </row>
    <row r="124" spans="1:16" ht="48.75" customHeight="1">
      <c r="A124" s="19" t="s">
        <v>319</v>
      </c>
      <c r="B124" s="42" t="s">
        <v>420</v>
      </c>
      <c r="C124" s="42" t="s">
        <v>427</v>
      </c>
      <c r="D124" s="42" t="s">
        <v>217</v>
      </c>
      <c r="E124" s="42"/>
      <c r="F124" s="58">
        <f>F125</f>
        <v>400000</v>
      </c>
      <c r="G124" s="88"/>
      <c r="H124" s="58">
        <f>H125</f>
        <v>400000</v>
      </c>
      <c r="I124" s="88"/>
      <c r="J124" s="58">
        <f>J125</f>
        <v>400000</v>
      </c>
      <c r="K124" s="111"/>
      <c r="L124" s="58">
        <f>L125</f>
        <v>400000</v>
      </c>
      <c r="M124" s="88"/>
      <c r="N124" s="58">
        <f t="shared" si="7"/>
        <v>400000</v>
      </c>
      <c r="O124" s="58">
        <f t="shared" si="7"/>
        <v>80123.7</v>
      </c>
      <c r="P124" s="133">
        <f t="shared" si="4"/>
        <v>20</v>
      </c>
    </row>
    <row r="125" spans="1:16" ht="34.5" customHeight="1">
      <c r="A125" s="19" t="s">
        <v>241</v>
      </c>
      <c r="B125" s="42" t="s">
        <v>420</v>
      </c>
      <c r="C125" s="42" t="s">
        <v>427</v>
      </c>
      <c r="D125" s="42" t="s">
        <v>218</v>
      </c>
      <c r="E125" s="42"/>
      <c r="F125" s="58">
        <f>F126</f>
        <v>400000</v>
      </c>
      <c r="G125" s="88"/>
      <c r="H125" s="58">
        <f>H126</f>
        <v>400000</v>
      </c>
      <c r="I125" s="88"/>
      <c r="J125" s="58">
        <f>J126</f>
        <v>400000</v>
      </c>
      <c r="K125" s="111"/>
      <c r="L125" s="58">
        <f>L126</f>
        <v>400000</v>
      </c>
      <c r="M125" s="88"/>
      <c r="N125" s="58">
        <f t="shared" si="7"/>
        <v>400000</v>
      </c>
      <c r="O125" s="58">
        <f t="shared" si="7"/>
        <v>80123.7</v>
      </c>
      <c r="P125" s="133">
        <f t="shared" si="4"/>
        <v>20</v>
      </c>
    </row>
    <row r="126" spans="1:16" ht="81.75" customHeight="1">
      <c r="A126" s="35" t="s">
        <v>388</v>
      </c>
      <c r="B126" s="42" t="s">
        <v>420</v>
      </c>
      <c r="C126" s="42" t="s">
        <v>427</v>
      </c>
      <c r="D126" s="42" t="s">
        <v>218</v>
      </c>
      <c r="E126" s="42" t="s">
        <v>31</v>
      </c>
      <c r="F126" s="56">
        <v>400000</v>
      </c>
      <c r="G126" s="88"/>
      <c r="H126" s="56">
        <f>F126+G126</f>
        <v>400000</v>
      </c>
      <c r="I126" s="88"/>
      <c r="J126" s="56">
        <f>H126+I126</f>
        <v>400000</v>
      </c>
      <c r="K126" s="111"/>
      <c r="L126" s="56">
        <f>J126+K126</f>
        <v>400000</v>
      </c>
      <c r="M126" s="88"/>
      <c r="N126" s="56">
        <f>L126+M126</f>
        <v>400000</v>
      </c>
      <c r="O126" s="56">
        <v>80123.7</v>
      </c>
      <c r="P126" s="133">
        <f t="shared" si="4"/>
        <v>20</v>
      </c>
    </row>
    <row r="127" spans="1:16" ht="21" customHeight="1">
      <c r="A127" s="14" t="s">
        <v>36</v>
      </c>
      <c r="B127" s="42" t="s">
        <v>420</v>
      </c>
      <c r="C127" s="42" t="s">
        <v>37</v>
      </c>
      <c r="D127" s="42"/>
      <c r="E127" s="42"/>
      <c r="F127" s="56">
        <f>F128</f>
        <v>19827000</v>
      </c>
      <c r="G127" s="88"/>
      <c r="H127" s="56">
        <f>H128</f>
        <v>29935178</v>
      </c>
      <c r="I127" s="88"/>
      <c r="J127" s="56">
        <f>J128</f>
        <v>29935178</v>
      </c>
      <c r="K127" s="111"/>
      <c r="L127" s="56">
        <f>L128</f>
        <v>29935178</v>
      </c>
      <c r="M127" s="88"/>
      <c r="N127" s="56">
        <f>N128</f>
        <v>29935178</v>
      </c>
      <c r="O127" s="56">
        <f>O128</f>
        <v>9877801.05</v>
      </c>
      <c r="P127" s="133">
        <f t="shared" si="4"/>
        <v>33</v>
      </c>
    </row>
    <row r="128" spans="1:16" ht="93.75" customHeight="1">
      <c r="A128" s="19" t="s">
        <v>42</v>
      </c>
      <c r="B128" s="42" t="s">
        <v>420</v>
      </c>
      <c r="C128" s="42" t="s">
        <v>37</v>
      </c>
      <c r="D128" s="42" t="s">
        <v>140</v>
      </c>
      <c r="E128" s="42"/>
      <c r="F128" s="56">
        <f>F129</f>
        <v>19827000</v>
      </c>
      <c r="G128" s="88"/>
      <c r="H128" s="56">
        <f>H129</f>
        <v>29935178</v>
      </c>
      <c r="I128" s="88"/>
      <c r="J128" s="56">
        <f>J129</f>
        <v>29935178</v>
      </c>
      <c r="K128" s="111"/>
      <c r="L128" s="56">
        <f>L129</f>
        <v>29935178</v>
      </c>
      <c r="M128" s="88"/>
      <c r="N128" s="56">
        <f>N129</f>
        <v>29935178</v>
      </c>
      <c r="O128" s="56">
        <f>O129</f>
        <v>9877801.05</v>
      </c>
      <c r="P128" s="133">
        <f t="shared" si="4"/>
        <v>33</v>
      </c>
    </row>
    <row r="129" spans="1:16" ht="64.5" customHeight="1">
      <c r="A129" s="19" t="s">
        <v>317</v>
      </c>
      <c r="B129" s="42" t="s">
        <v>420</v>
      </c>
      <c r="C129" s="42" t="s">
        <v>37</v>
      </c>
      <c r="D129" s="42" t="s">
        <v>55</v>
      </c>
      <c r="E129" s="42"/>
      <c r="F129" s="56">
        <f>F130+F132+F134+F136</f>
        <v>19827000</v>
      </c>
      <c r="G129" s="88"/>
      <c r="H129" s="56">
        <f>H130+H132+H134+H136</f>
        <v>29935178</v>
      </c>
      <c r="I129" s="88"/>
      <c r="J129" s="56">
        <f>J130+J132+J134+J136</f>
        <v>29935178</v>
      </c>
      <c r="K129" s="111"/>
      <c r="L129" s="56">
        <f>L130+L132+L134+L136</f>
        <v>29935178</v>
      </c>
      <c r="M129" s="88"/>
      <c r="N129" s="56">
        <f>N130+N132+N134+N136</f>
        <v>29935178</v>
      </c>
      <c r="O129" s="56">
        <f>O130+O132+O134+O136</f>
        <v>9877801.05</v>
      </c>
      <c r="P129" s="133">
        <f t="shared" si="4"/>
        <v>33</v>
      </c>
    </row>
    <row r="130" spans="1:16" ht="64.5" customHeight="1">
      <c r="A130" s="19" t="s">
        <v>337</v>
      </c>
      <c r="B130" s="42" t="s">
        <v>420</v>
      </c>
      <c r="C130" s="42" t="s">
        <v>37</v>
      </c>
      <c r="D130" s="42" t="s">
        <v>56</v>
      </c>
      <c r="E130" s="42"/>
      <c r="F130" s="56">
        <f>F131</f>
        <v>2000000</v>
      </c>
      <c r="G130" s="88"/>
      <c r="H130" s="56">
        <f>H131</f>
        <v>2000000</v>
      </c>
      <c r="I130" s="88"/>
      <c r="J130" s="56">
        <f>J131</f>
        <v>2000000</v>
      </c>
      <c r="K130" s="111"/>
      <c r="L130" s="56">
        <f>L131</f>
        <v>2000000</v>
      </c>
      <c r="M130" s="88"/>
      <c r="N130" s="56">
        <f>N131</f>
        <v>2000000</v>
      </c>
      <c r="O130" s="56">
        <f>O131</f>
        <v>0</v>
      </c>
      <c r="P130" s="133">
        <f t="shared" si="4"/>
        <v>0</v>
      </c>
    </row>
    <row r="131" spans="1:16" ht="34.5" customHeight="1">
      <c r="A131" s="9" t="s">
        <v>360</v>
      </c>
      <c r="B131" s="42" t="s">
        <v>420</v>
      </c>
      <c r="C131" s="42" t="s">
        <v>37</v>
      </c>
      <c r="D131" s="42" t="s">
        <v>56</v>
      </c>
      <c r="E131" s="42" t="s">
        <v>373</v>
      </c>
      <c r="F131" s="56">
        <v>2000000</v>
      </c>
      <c r="G131" s="88"/>
      <c r="H131" s="56">
        <f>F131+G131</f>
        <v>2000000</v>
      </c>
      <c r="I131" s="88"/>
      <c r="J131" s="56">
        <f>H131+I131</f>
        <v>2000000</v>
      </c>
      <c r="K131" s="111"/>
      <c r="L131" s="56">
        <f>J131+K131</f>
        <v>2000000</v>
      </c>
      <c r="M131" s="88"/>
      <c r="N131" s="56">
        <f>L131+M131</f>
        <v>2000000</v>
      </c>
      <c r="O131" s="56">
        <v>0</v>
      </c>
      <c r="P131" s="133">
        <f t="shared" si="4"/>
        <v>0</v>
      </c>
    </row>
    <row r="132" spans="1:16" ht="65.25" customHeight="1">
      <c r="A132" s="19" t="s">
        <v>242</v>
      </c>
      <c r="B132" s="42" t="s">
        <v>420</v>
      </c>
      <c r="C132" s="42" t="s">
        <v>37</v>
      </c>
      <c r="D132" s="42" t="s">
        <v>57</v>
      </c>
      <c r="E132" s="42"/>
      <c r="F132" s="56">
        <f>F133</f>
        <v>3876700</v>
      </c>
      <c r="G132" s="88"/>
      <c r="H132" s="56">
        <f>H133</f>
        <v>6076700</v>
      </c>
      <c r="I132" s="88"/>
      <c r="J132" s="56">
        <f>J133</f>
        <v>6076700</v>
      </c>
      <c r="K132" s="111"/>
      <c r="L132" s="56">
        <f>L133</f>
        <v>6076700</v>
      </c>
      <c r="M132" s="88"/>
      <c r="N132" s="56">
        <f>N133</f>
        <v>6076700</v>
      </c>
      <c r="O132" s="56">
        <f>O133</f>
        <v>4766804.3</v>
      </c>
      <c r="P132" s="133">
        <f t="shared" si="4"/>
        <v>78.4</v>
      </c>
    </row>
    <row r="133" spans="1:16" ht="33" customHeight="1">
      <c r="A133" s="9" t="s">
        <v>360</v>
      </c>
      <c r="B133" s="42" t="s">
        <v>420</v>
      </c>
      <c r="C133" s="42" t="s">
        <v>37</v>
      </c>
      <c r="D133" s="42" t="s">
        <v>57</v>
      </c>
      <c r="E133" s="42" t="s">
        <v>373</v>
      </c>
      <c r="F133" s="56">
        <f>9030000-5153300</f>
        <v>3876700</v>
      </c>
      <c r="G133" s="88">
        <v>2200000</v>
      </c>
      <c r="H133" s="56">
        <f>F133+G133</f>
        <v>6076700</v>
      </c>
      <c r="I133" s="88"/>
      <c r="J133" s="56">
        <f>H133+I133</f>
        <v>6076700</v>
      </c>
      <c r="K133" s="111"/>
      <c r="L133" s="56">
        <f>J133+K133</f>
        <v>6076700</v>
      </c>
      <c r="M133" s="88"/>
      <c r="N133" s="56">
        <f>L133+M133</f>
        <v>6076700</v>
      </c>
      <c r="O133" s="56">
        <v>4766804.3</v>
      </c>
      <c r="P133" s="133">
        <f t="shared" si="4"/>
        <v>78.4</v>
      </c>
    </row>
    <row r="134" spans="1:16" ht="63" customHeight="1">
      <c r="A134" s="19" t="s">
        <v>243</v>
      </c>
      <c r="B134" s="42" t="s">
        <v>420</v>
      </c>
      <c r="C134" s="42" t="s">
        <v>37</v>
      </c>
      <c r="D134" s="42" t="s">
        <v>58</v>
      </c>
      <c r="E134" s="42"/>
      <c r="F134" s="56">
        <f>F135</f>
        <v>9450300</v>
      </c>
      <c r="G134" s="88"/>
      <c r="H134" s="56">
        <f>H135</f>
        <v>11058478</v>
      </c>
      <c r="I134" s="88"/>
      <c r="J134" s="56">
        <f>J135</f>
        <v>11058478</v>
      </c>
      <c r="K134" s="111"/>
      <c r="L134" s="56">
        <f>L135</f>
        <v>11058478</v>
      </c>
      <c r="M134" s="88"/>
      <c r="N134" s="56">
        <f>N135</f>
        <v>11058478</v>
      </c>
      <c r="O134" s="56">
        <f>O135</f>
        <v>5110996.75</v>
      </c>
      <c r="P134" s="133">
        <f t="shared" si="4"/>
        <v>46.2</v>
      </c>
    </row>
    <row r="135" spans="1:16" ht="39" customHeight="1">
      <c r="A135" s="9" t="s">
        <v>360</v>
      </c>
      <c r="B135" s="44" t="s">
        <v>420</v>
      </c>
      <c r="C135" s="44" t="s">
        <v>37</v>
      </c>
      <c r="D135" s="44" t="s">
        <v>58</v>
      </c>
      <c r="E135" s="44" t="s">
        <v>373</v>
      </c>
      <c r="F135" s="56">
        <f>19450300-10000000</f>
        <v>9450300</v>
      </c>
      <c r="G135" s="88">
        <v>1608178</v>
      </c>
      <c r="H135" s="56">
        <f>F135+G135</f>
        <v>11058478</v>
      </c>
      <c r="I135" s="88"/>
      <c r="J135" s="56">
        <f>H135+I135</f>
        <v>11058478</v>
      </c>
      <c r="K135" s="111"/>
      <c r="L135" s="56">
        <f>J135+K135</f>
        <v>11058478</v>
      </c>
      <c r="M135" s="88"/>
      <c r="N135" s="56">
        <f>L135+M135</f>
        <v>11058478</v>
      </c>
      <c r="O135" s="56">
        <v>5110996.75</v>
      </c>
      <c r="P135" s="133">
        <f t="shared" si="4"/>
        <v>46.2</v>
      </c>
    </row>
    <row r="136" spans="1:16" ht="47.25" customHeight="1">
      <c r="A136" s="61" t="s">
        <v>244</v>
      </c>
      <c r="B136" s="42" t="s">
        <v>420</v>
      </c>
      <c r="C136" s="42" t="s">
        <v>37</v>
      </c>
      <c r="D136" s="42" t="s">
        <v>59</v>
      </c>
      <c r="E136" s="44"/>
      <c r="F136" s="56">
        <f>F137</f>
        <v>4500000</v>
      </c>
      <c r="G136" s="88"/>
      <c r="H136" s="56">
        <f>H137</f>
        <v>10800000</v>
      </c>
      <c r="I136" s="88"/>
      <c r="J136" s="56">
        <f>J137</f>
        <v>10800000</v>
      </c>
      <c r="K136" s="111"/>
      <c r="L136" s="56">
        <f>L137</f>
        <v>10800000</v>
      </c>
      <c r="M136" s="88"/>
      <c r="N136" s="56">
        <f>N137</f>
        <v>10800000</v>
      </c>
      <c r="O136" s="56">
        <f>O137</f>
        <v>0</v>
      </c>
      <c r="P136" s="133">
        <f t="shared" si="4"/>
        <v>0</v>
      </c>
    </row>
    <row r="137" spans="1:16" ht="34.5" customHeight="1">
      <c r="A137" s="9" t="s">
        <v>360</v>
      </c>
      <c r="B137" s="42" t="s">
        <v>420</v>
      </c>
      <c r="C137" s="42" t="s">
        <v>37</v>
      </c>
      <c r="D137" s="42" t="s">
        <v>59</v>
      </c>
      <c r="E137" s="42" t="s">
        <v>373</v>
      </c>
      <c r="F137" s="56">
        <v>4500000</v>
      </c>
      <c r="G137" s="88">
        <v>6300000</v>
      </c>
      <c r="H137" s="56">
        <f>F137+G137</f>
        <v>10800000</v>
      </c>
      <c r="I137" s="88"/>
      <c r="J137" s="56">
        <f>H137+I137</f>
        <v>10800000</v>
      </c>
      <c r="K137" s="111"/>
      <c r="L137" s="56">
        <f>J137+K137</f>
        <v>10800000</v>
      </c>
      <c r="M137" s="88"/>
      <c r="N137" s="56">
        <f>L137+M137</f>
        <v>10800000</v>
      </c>
      <c r="O137" s="56">
        <v>0</v>
      </c>
      <c r="P137" s="133">
        <f t="shared" si="4"/>
        <v>0</v>
      </c>
    </row>
    <row r="138" spans="1:16" ht="21" customHeight="1">
      <c r="A138" s="14" t="s">
        <v>475</v>
      </c>
      <c r="B138" s="42" t="s">
        <v>420</v>
      </c>
      <c r="C138" s="42" t="s">
        <v>476</v>
      </c>
      <c r="D138" s="42"/>
      <c r="E138" s="42"/>
      <c r="F138" s="57">
        <f>F139</f>
        <v>90000</v>
      </c>
      <c r="G138" s="88"/>
      <c r="H138" s="57">
        <f>H139</f>
        <v>90000</v>
      </c>
      <c r="I138" s="88"/>
      <c r="J138" s="57">
        <f>J139</f>
        <v>90000</v>
      </c>
      <c r="K138" s="111"/>
      <c r="L138" s="57">
        <f>L139</f>
        <v>90000</v>
      </c>
      <c r="M138" s="88"/>
      <c r="N138" s="57">
        <f aca="true" t="shared" si="8" ref="N138:O141">N139</f>
        <v>90000</v>
      </c>
      <c r="O138" s="57">
        <f t="shared" si="8"/>
        <v>13500</v>
      </c>
      <c r="P138" s="133">
        <f t="shared" si="4"/>
        <v>15</v>
      </c>
    </row>
    <row r="139" spans="1:16" ht="81.75" customHeight="1">
      <c r="A139" s="11" t="s">
        <v>270</v>
      </c>
      <c r="B139" s="42" t="s">
        <v>420</v>
      </c>
      <c r="C139" s="42" t="s">
        <v>476</v>
      </c>
      <c r="D139" s="42" t="s">
        <v>124</v>
      </c>
      <c r="E139" s="42"/>
      <c r="F139" s="57">
        <f>F140</f>
        <v>90000</v>
      </c>
      <c r="G139" s="88"/>
      <c r="H139" s="57">
        <f>H140</f>
        <v>90000</v>
      </c>
      <c r="I139" s="88"/>
      <c r="J139" s="57">
        <f>J140</f>
        <v>90000</v>
      </c>
      <c r="K139" s="111"/>
      <c r="L139" s="57">
        <f>L140</f>
        <v>90000</v>
      </c>
      <c r="M139" s="88"/>
      <c r="N139" s="57">
        <f t="shared" si="8"/>
        <v>90000</v>
      </c>
      <c r="O139" s="57">
        <f t="shared" si="8"/>
        <v>13500</v>
      </c>
      <c r="P139" s="133">
        <f t="shared" si="4"/>
        <v>15</v>
      </c>
    </row>
    <row r="140" spans="1:16" ht="36.75" customHeight="1">
      <c r="A140" s="9" t="s">
        <v>313</v>
      </c>
      <c r="B140" s="42" t="s">
        <v>420</v>
      </c>
      <c r="C140" s="42" t="s">
        <v>476</v>
      </c>
      <c r="D140" s="42" t="s">
        <v>219</v>
      </c>
      <c r="E140" s="42"/>
      <c r="F140" s="57">
        <f>F141</f>
        <v>90000</v>
      </c>
      <c r="G140" s="88"/>
      <c r="H140" s="57">
        <f>H141</f>
        <v>90000</v>
      </c>
      <c r="I140" s="88"/>
      <c r="J140" s="57">
        <f>J141</f>
        <v>90000</v>
      </c>
      <c r="K140" s="111"/>
      <c r="L140" s="57">
        <f>L141</f>
        <v>90000</v>
      </c>
      <c r="M140" s="88"/>
      <c r="N140" s="57">
        <f t="shared" si="8"/>
        <v>90000</v>
      </c>
      <c r="O140" s="57">
        <f t="shared" si="8"/>
        <v>13500</v>
      </c>
      <c r="P140" s="133">
        <f t="shared" si="4"/>
        <v>15</v>
      </c>
    </row>
    <row r="141" spans="1:16" ht="48" customHeight="1">
      <c r="A141" s="9" t="s">
        <v>334</v>
      </c>
      <c r="B141" s="42" t="s">
        <v>420</v>
      </c>
      <c r="C141" s="42" t="s">
        <v>476</v>
      </c>
      <c r="D141" s="42" t="s">
        <v>220</v>
      </c>
      <c r="E141" s="42"/>
      <c r="F141" s="58">
        <f>F142</f>
        <v>90000</v>
      </c>
      <c r="G141" s="88"/>
      <c r="H141" s="58">
        <f>H142</f>
        <v>90000</v>
      </c>
      <c r="I141" s="88"/>
      <c r="J141" s="58">
        <f>J142</f>
        <v>90000</v>
      </c>
      <c r="K141" s="111"/>
      <c r="L141" s="58">
        <f>L142</f>
        <v>90000</v>
      </c>
      <c r="M141" s="88"/>
      <c r="N141" s="58">
        <f t="shared" si="8"/>
        <v>90000</v>
      </c>
      <c r="O141" s="58">
        <f t="shared" si="8"/>
        <v>13500</v>
      </c>
      <c r="P141" s="133">
        <f aca="true" t="shared" si="9" ref="P141:P204">IF(N141=0,"-",IF(O141/N141*100&gt;110,"свыше 100",ROUND((O141/N141*100),1)))</f>
        <v>15</v>
      </c>
    </row>
    <row r="142" spans="1:16" ht="33" customHeight="1">
      <c r="A142" s="9" t="s">
        <v>382</v>
      </c>
      <c r="B142" s="42" t="s">
        <v>420</v>
      </c>
      <c r="C142" s="42" t="s">
        <v>476</v>
      </c>
      <c r="D142" s="42" t="s">
        <v>220</v>
      </c>
      <c r="E142" s="42" t="s">
        <v>373</v>
      </c>
      <c r="F142" s="56">
        <v>90000</v>
      </c>
      <c r="G142" s="88"/>
      <c r="H142" s="56">
        <f>F142+G142</f>
        <v>90000</v>
      </c>
      <c r="I142" s="88"/>
      <c r="J142" s="56">
        <f>H142+I142</f>
        <v>90000</v>
      </c>
      <c r="K142" s="111"/>
      <c r="L142" s="56">
        <f>J142+K142</f>
        <v>90000</v>
      </c>
      <c r="M142" s="88"/>
      <c r="N142" s="56">
        <f>L142+M142</f>
        <v>90000</v>
      </c>
      <c r="O142" s="56">
        <v>13500</v>
      </c>
      <c r="P142" s="133">
        <f t="shared" si="9"/>
        <v>15</v>
      </c>
    </row>
    <row r="143" spans="1:16" ht="30.75" customHeight="1">
      <c r="A143" s="9" t="s">
        <v>451</v>
      </c>
      <c r="B143" s="42" t="s">
        <v>420</v>
      </c>
      <c r="C143" s="42" t="s">
        <v>425</v>
      </c>
      <c r="D143" s="42"/>
      <c r="E143" s="42"/>
      <c r="F143" s="58">
        <f>F144+F149</f>
        <v>1500000</v>
      </c>
      <c r="G143" s="88"/>
      <c r="H143" s="58">
        <f>H144+H149</f>
        <v>1500000</v>
      </c>
      <c r="I143" s="88"/>
      <c r="J143" s="58">
        <f>J144+J149</f>
        <v>1945700</v>
      </c>
      <c r="K143" s="111"/>
      <c r="L143" s="58">
        <f>L144+L149</f>
        <v>1945700</v>
      </c>
      <c r="M143" s="88"/>
      <c r="N143" s="58">
        <f>N144+N149</f>
        <v>1905861.66</v>
      </c>
      <c r="O143" s="58">
        <f>O144+O149</f>
        <v>319290</v>
      </c>
      <c r="P143" s="133">
        <f t="shared" si="9"/>
        <v>16.8</v>
      </c>
    </row>
    <row r="144" spans="1:16" ht="75" customHeight="1">
      <c r="A144" s="22" t="s">
        <v>245</v>
      </c>
      <c r="B144" s="42" t="s">
        <v>420</v>
      </c>
      <c r="C144" s="42" t="s">
        <v>425</v>
      </c>
      <c r="D144" s="42" t="s">
        <v>221</v>
      </c>
      <c r="E144" s="42"/>
      <c r="F144" s="58">
        <f>F145</f>
        <v>1300000</v>
      </c>
      <c r="G144" s="88"/>
      <c r="H144" s="58">
        <f>H145</f>
        <v>1300000</v>
      </c>
      <c r="I144" s="88"/>
      <c r="J144" s="58">
        <f>J145+J147</f>
        <v>1573400</v>
      </c>
      <c r="K144" s="111"/>
      <c r="L144" s="58">
        <f>L145+L147</f>
        <v>1573400</v>
      </c>
      <c r="M144" s="88"/>
      <c r="N144" s="58">
        <f>N145+N147</f>
        <v>1533561.66</v>
      </c>
      <c r="O144" s="58">
        <f>O145+O147</f>
        <v>80000</v>
      </c>
      <c r="P144" s="133">
        <f t="shared" si="9"/>
        <v>5.2</v>
      </c>
    </row>
    <row r="145" spans="1:16" ht="37.5" customHeight="1">
      <c r="A145" s="9" t="s">
        <v>246</v>
      </c>
      <c r="B145" s="42" t="s">
        <v>420</v>
      </c>
      <c r="C145" s="42" t="s">
        <v>425</v>
      </c>
      <c r="D145" s="42" t="s">
        <v>222</v>
      </c>
      <c r="E145" s="42"/>
      <c r="F145" s="58">
        <f>F146</f>
        <v>1300000</v>
      </c>
      <c r="G145" s="88"/>
      <c r="H145" s="58">
        <f>H146</f>
        <v>1300000</v>
      </c>
      <c r="I145" s="88"/>
      <c r="J145" s="58">
        <f>J146</f>
        <v>1300000</v>
      </c>
      <c r="K145" s="111"/>
      <c r="L145" s="58">
        <f>L146</f>
        <v>1300000</v>
      </c>
      <c r="M145" s="88"/>
      <c r="N145" s="58">
        <f>N146</f>
        <v>1260161.66</v>
      </c>
      <c r="O145" s="58">
        <f>O146</f>
        <v>80000</v>
      </c>
      <c r="P145" s="133">
        <f t="shared" si="9"/>
        <v>6.3</v>
      </c>
    </row>
    <row r="146" spans="1:16" ht="36" customHeight="1">
      <c r="A146" s="9" t="s">
        <v>382</v>
      </c>
      <c r="B146" s="42" t="s">
        <v>420</v>
      </c>
      <c r="C146" s="42" t="s">
        <v>425</v>
      </c>
      <c r="D146" s="42" t="s">
        <v>222</v>
      </c>
      <c r="E146" s="42" t="s">
        <v>373</v>
      </c>
      <c r="F146" s="56">
        <v>1300000</v>
      </c>
      <c r="G146" s="88"/>
      <c r="H146" s="56">
        <f>F146+G146</f>
        <v>1300000</v>
      </c>
      <c r="I146" s="88"/>
      <c r="J146" s="56">
        <f>H146+I146</f>
        <v>1300000</v>
      </c>
      <c r="K146" s="111"/>
      <c r="L146" s="56">
        <f>J146+K146</f>
        <v>1300000</v>
      </c>
      <c r="M146" s="88">
        <v>-39838.34</v>
      </c>
      <c r="N146" s="56">
        <f>L146+M146</f>
        <v>1260161.66</v>
      </c>
      <c r="O146" s="56">
        <v>80000</v>
      </c>
      <c r="P146" s="133">
        <f t="shared" si="9"/>
        <v>6.3</v>
      </c>
    </row>
    <row r="147" spans="1:16" ht="45.75" customHeight="1">
      <c r="A147" s="114" t="s">
        <v>539</v>
      </c>
      <c r="B147" s="42" t="s">
        <v>420</v>
      </c>
      <c r="C147" s="42" t="s">
        <v>425</v>
      </c>
      <c r="D147" s="42" t="s">
        <v>540</v>
      </c>
      <c r="E147" s="42"/>
      <c r="F147" s="56"/>
      <c r="G147" s="88"/>
      <c r="H147" s="56"/>
      <c r="I147" s="88"/>
      <c r="J147" s="56">
        <f>J148</f>
        <v>273400</v>
      </c>
      <c r="K147" s="111"/>
      <c r="L147" s="56">
        <f>L148</f>
        <v>273400</v>
      </c>
      <c r="M147" s="88"/>
      <c r="N147" s="56">
        <f>N148</f>
        <v>273400</v>
      </c>
      <c r="O147" s="56">
        <f>O148</f>
        <v>0</v>
      </c>
      <c r="P147" s="133">
        <f t="shared" si="9"/>
        <v>0</v>
      </c>
    </row>
    <row r="148" spans="1:16" ht="36" customHeight="1">
      <c r="A148" s="114" t="s">
        <v>382</v>
      </c>
      <c r="B148" s="42" t="s">
        <v>420</v>
      </c>
      <c r="C148" s="42" t="s">
        <v>425</v>
      </c>
      <c r="D148" s="42" t="s">
        <v>540</v>
      </c>
      <c r="E148" s="42" t="s">
        <v>373</v>
      </c>
      <c r="F148" s="56"/>
      <c r="G148" s="88"/>
      <c r="H148" s="56"/>
      <c r="I148" s="88">
        <v>273400</v>
      </c>
      <c r="J148" s="56">
        <f>H148+I148</f>
        <v>273400</v>
      </c>
      <c r="K148" s="111"/>
      <c r="L148" s="56">
        <f>J148+K148</f>
        <v>273400</v>
      </c>
      <c r="M148" s="88"/>
      <c r="N148" s="56">
        <f>L148+M148</f>
        <v>273400</v>
      </c>
      <c r="O148" s="56">
        <v>0</v>
      </c>
      <c r="P148" s="133">
        <f t="shared" si="9"/>
        <v>0</v>
      </c>
    </row>
    <row r="149" spans="1:16" ht="128.25" customHeight="1">
      <c r="A149" s="9" t="s">
        <v>240</v>
      </c>
      <c r="B149" s="42" t="s">
        <v>420</v>
      </c>
      <c r="C149" s="42" t="s">
        <v>425</v>
      </c>
      <c r="D149" s="42" t="s">
        <v>143</v>
      </c>
      <c r="E149" s="42"/>
      <c r="F149" s="58">
        <f>F150</f>
        <v>200000</v>
      </c>
      <c r="G149" s="88"/>
      <c r="H149" s="58">
        <f>H150</f>
        <v>200000</v>
      </c>
      <c r="I149" s="88"/>
      <c r="J149" s="58">
        <f>J150</f>
        <v>372300</v>
      </c>
      <c r="K149" s="111"/>
      <c r="L149" s="58">
        <f>L150</f>
        <v>372300</v>
      </c>
      <c r="M149" s="88"/>
      <c r="N149" s="58">
        <f>N150</f>
        <v>372300</v>
      </c>
      <c r="O149" s="58">
        <f>O150</f>
        <v>239290</v>
      </c>
      <c r="P149" s="133">
        <f t="shared" si="9"/>
        <v>64.3</v>
      </c>
    </row>
    <row r="150" spans="1:16" ht="96.75" customHeight="1">
      <c r="A150" s="32" t="s">
        <v>288</v>
      </c>
      <c r="B150" s="42" t="s">
        <v>420</v>
      </c>
      <c r="C150" s="42" t="s">
        <v>425</v>
      </c>
      <c r="D150" s="42" t="s">
        <v>206</v>
      </c>
      <c r="E150" s="42"/>
      <c r="F150" s="58">
        <f>F156+F151</f>
        <v>200000</v>
      </c>
      <c r="G150" s="88"/>
      <c r="H150" s="58">
        <f>H156+H151</f>
        <v>200000</v>
      </c>
      <c r="I150" s="88"/>
      <c r="J150" s="58">
        <f>J156+J154+J151</f>
        <v>372300</v>
      </c>
      <c r="K150" s="111"/>
      <c r="L150" s="58">
        <f>L156+L154+L151</f>
        <v>372300</v>
      </c>
      <c r="M150" s="88"/>
      <c r="N150" s="58">
        <f>N156+N154+N151</f>
        <v>372300</v>
      </c>
      <c r="O150" s="58">
        <f>O156+O154+O151</f>
        <v>239290</v>
      </c>
      <c r="P150" s="133">
        <f t="shared" si="9"/>
        <v>64.3</v>
      </c>
    </row>
    <row r="151" spans="1:16" ht="51.75" customHeight="1">
      <c r="A151" s="32" t="s">
        <v>341</v>
      </c>
      <c r="B151" s="42" t="s">
        <v>420</v>
      </c>
      <c r="C151" s="42" t="s">
        <v>425</v>
      </c>
      <c r="D151" s="42" t="s">
        <v>223</v>
      </c>
      <c r="E151" s="42"/>
      <c r="F151" s="58">
        <f>F152+F153</f>
        <v>150000</v>
      </c>
      <c r="G151" s="88"/>
      <c r="H151" s="58">
        <f>H152+H153</f>
        <v>150000</v>
      </c>
      <c r="I151" s="88"/>
      <c r="J151" s="58">
        <f>J152+J153</f>
        <v>150000</v>
      </c>
      <c r="K151" s="111"/>
      <c r="L151" s="58">
        <f>L152+L153</f>
        <v>150000</v>
      </c>
      <c r="M151" s="88"/>
      <c r="N151" s="58">
        <f>N152+N153</f>
        <v>150000</v>
      </c>
      <c r="O151" s="58">
        <f>O152+O153</f>
        <v>64290</v>
      </c>
      <c r="P151" s="133">
        <f t="shared" si="9"/>
        <v>42.9</v>
      </c>
    </row>
    <row r="152" spans="1:16" ht="39" customHeight="1">
      <c r="A152" s="9" t="s">
        <v>382</v>
      </c>
      <c r="B152" s="42" t="s">
        <v>420</v>
      </c>
      <c r="C152" s="42" t="s">
        <v>425</v>
      </c>
      <c r="D152" s="42" t="s">
        <v>223</v>
      </c>
      <c r="E152" s="42" t="s">
        <v>373</v>
      </c>
      <c r="F152" s="58">
        <v>100000</v>
      </c>
      <c r="G152" s="88"/>
      <c r="H152" s="58">
        <f>F152+G152</f>
        <v>100000</v>
      </c>
      <c r="I152" s="88"/>
      <c r="J152" s="58">
        <f>H152+I152</f>
        <v>100000</v>
      </c>
      <c r="K152" s="111"/>
      <c r="L152" s="58">
        <f>J152+K152</f>
        <v>100000</v>
      </c>
      <c r="M152" s="88"/>
      <c r="N152" s="58">
        <f>L152+M152</f>
        <v>100000</v>
      </c>
      <c r="O152" s="58">
        <v>64290</v>
      </c>
      <c r="P152" s="133">
        <f t="shared" si="9"/>
        <v>64.3</v>
      </c>
    </row>
    <row r="153" spans="1:16" ht="81" customHeight="1">
      <c r="A153" s="22" t="s">
        <v>389</v>
      </c>
      <c r="B153" s="42" t="s">
        <v>420</v>
      </c>
      <c r="C153" s="42" t="s">
        <v>425</v>
      </c>
      <c r="D153" s="42" t="s">
        <v>223</v>
      </c>
      <c r="E153" s="42" t="s">
        <v>31</v>
      </c>
      <c r="F153" s="56">
        <v>50000</v>
      </c>
      <c r="G153" s="88"/>
      <c r="H153" s="56">
        <f>F153+G153</f>
        <v>50000</v>
      </c>
      <c r="I153" s="88"/>
      <c r="J153" s="56">
        <f>H153+I153</f>
        <v>50000</v>
      </c>
      <c r="K153" s="111"/>
      <c r="L153" s="56">
        <f>J153+K153</f>
        <v>50000</v>
      </c>
      <c r="M153" s="88"/>
      <c r="N153" s="56">
        <f>L153+M153</f>
        <v>50000</v>
      </c>
      <c r="O153" s="56">
        <v>0</v>
      </c>
      <c r="P153" s="133">
        <f t="shared" si="9"/>
        <v>0</v>
      </c>
    </row>
    <row r="154" spans="1:16" ht="46.5" customHeight="1">
      <c r="A154" s="13" t="s">
        <v>536</v>
      </c>
      <c r="B154" s="42" t="s">
        <v>420</v>
      </c>
      <c r="C154" s="42" t="s">
        <v>425</v>
      </c>
      <c r="D154" s="42" t="s">
        <v>5</v>
      </c>
      <c r="E154" s="42"/>
      <c r="F154" s="56"/>
      <c r="G154" s="88"/>
      <c r="H154" s="56"/>
      <c r="I154" s="88"/>
      <c r="J154" s="56">
        <f>J155</f>
        <v>172300</v>
      </c>
      <c r="K154" s="111"/>
      <c r="L154" s="56">
        <f>L155</f>
        <v>172300</v>
      </c>
      <c r="M154" s="88"/>
      <c r="N154" s="56">
        <f>N155</f>
        <v>172300</v>
      </c>
      <c r="O154" s="56">
        <f>O155</f>
        <v>125000</v>
      </c>
      <c r="P154" s="133">
        <f t="shared" si="9"/>
        <v>72.5</v>
      </c>
    </row>
    <row r="155" spans="1:16" ht="34.5" customHeight="1">
      <c r="A155" s="9" t="s">
        <v>382</v>
      </c>
      <c r="B155" s="42" t="s">
        <v>420</v>
      </c>
      <c r="C155" s="42" t="s">
        <v>425</v>
      </c>
      <c r="D155" s="42" t="s">
        <v>5</v>
      </c>
      <c r="E155" s="42" t="s">
        <v>373</v>
      </c>
      <c r="F155" s="56"/>
      <c r="G155" s="88"/>
      <c r="H155" s="56"/>
      <c r="I155" s="88">
        <v>172300</v>
      </c>
      <c r="J155" s="56">
        <f>H155+I155</f>
        <v>172300</v>
      </c>
      <c r="K155" s="111"/>
      <c r="L155" s="56">
        <f>J155+K155</f>
        <v>172300</v>
      </c>
      <c r="M155" s="88"/>
      <c r="N155" s="56">
        <f>L155+M155</f>
        <v>172300</v>
      </c>
      <c r="O155" s="56">
        <v>125000</v>
      </c>
      <c r="P155" s="133">
        <f t="shared" si="9"/>
        <v>72.5</v>
      </c>
    </row>
    <row r="156" spans="1:16" ht="29.25" customHeight="1">
      <c r="A156" s="9" t="s">
        <v>38</v>
      </c>
      <c r="B156" s="42" t="s">
        <v>420</v>
      </c>
      <c r="C156" s="42" t="s">
        <v>425</v>
      </c>
      <c r="D156" s="42" t="s">
        <v>224</v>
      </c>
      <c r="E156" s="42"/>
      <c r="F156" s="58">
        <f>F157</f>
        <v>50000</v>
      </c>
      <c r="G156" s="88"/>
      <c r="H156" s="58">
        <f>H157</f>
        <v>50000</v>
      </c>
      <c r="I156" s="88"/>
      <c r="J156" s="58">
        <f>J157</f>
        <v>50000</v>
      </c>
      <c r="K156" s="111"/>
      <c r="L156" s="58">
        <f>L157</f>
        <v>50000</v>
      </c>
      <c r="M156" s="88"/>
      <c r="N156" s="58">
        <f>N157</f>
        <v>50000</v>
      </c>
      <c r="O156" s="58">
        <f>O157</f>
        <v>50000</v>
      </c>
      <c r="P156" s="133">
        <f t="shared" si="9"/>
        <v>100</v>
      </c>
    </row>
    <row r="157" spans="1:16" ht="49.5" customHeight="1">
      <c r="A157" s="9" t="s">
        <v>394</v>
      </c>
      <c r="B157" s="42" t="s">
        <v>420</v>
      </c>
      <c r="C157" s="42" t="s">
        <v>425</v>
      </c>
      <c r="D157" s="42" t="s">
        <v>224</v>
      </c>
      <c r="E157" s="42" t="s">
        <v>393</v>
      </c>
      <c r="F157" s="56">
        <v>50000</v>
      </c>
      <c r="G157" s="88"/>
      <c r="H157" s="56">
        <f>F157+G157</f>
        <v>50000</v>
      </c>
      <c r="I157" s="88"/>
      <c r="J157" s="56">
        <f>H157+I157</f>
        <v>50000</v>
      </c>
      <c r="K157" s="111"/>
      <c r="L157" s="56">
        <f>J157+K157</f>
        <v>50000</v>
      </c>
      <c r="M157" s="88"/>
      <c r="N157" s="56">
        <f>L157+M157</f>
        <v>50000</v>
      </c>
      <c r="O157" s="56">
        <f>M157+N157</f>
        <v>50000</v>
      </c>
      <c r="P157" s="133">
        <f t="shared" si="9"/>
        <v>100</v>
      </c>
    </row>
    <row r="158" spans="1:16" ht="18.75" customHeight="1">
      <c r="A158" s="37" t="s">
        <v>452</v>
      </c>
      <c r="B158" s="42">
        <v>901</v>
      </c>
      <c r="C158" s="42" t="s">
        <v>410</v>
      </c>
      <c r="D158" s="42"/>
      <c r="E158" s="42"/>
      <c r="F158" s="56">
        <f>F159+F164+F191++F204</f>
        <v>43219400</v>
      </c>
      <c r="G158" s="88"/>
      <c r="H158" s="56">
        <f>H159+H164+H191++H204</f>
        <v>43219400</v>
      </c>
      <c r="I158" s="88"/>
      <c r="J158" s="56">
        <f>J159+J164+J191++J204</f>
        <v>43219400</v>
      </c>
      <c r="K158" s="111"/>
      <c r="L158" s="56">
        <f>L159+L164+L191++L204</f>
        <v>50523950</v>
      </c>
      <c r="M158" s="88"/>
      <c r="N158" s="56">
        <f>N159+N164+N191++N204</f>
        <v>63503424.839999996</v>
      </c>
      <c r="O158" s="56">
        <f>O159+O164+O191++O204</f>
        <v>28931725.28</v>
      </c>
      <c r="P158" s="133">
        <f t="shared" si="9"/>
        <v>45.6</v>
      </c>
    </row>
    <row r="159" spans="1:16" ht="17.25" customHeight="1">
      <c r="A159" s="19" t="s">
        <v>453</v>
      </c>
      <c r="B159" s="42">
        <v>901</v>
      </c>
      <c r="C159" s="42" t="s">
        <v>411</v>
      </c>
      <c r="D159" s="42"/>
      <c r="E159" s="42"/>
      <c r="F159" s="56">
        <f>F160</f>
        <v>1000000</v>
      </c>
      <c r="G159" s="88"/>
      <c r="H159" s="56">
        <f>H160</f>
        <v>1000000</v>
      </c>
      <c r="I159" s="88"/>
      <c r="J159" s="56">
        <f>J160</f>
        <v>1000000</v>
      </c>
      <c r="K159" s="111"/>
      <c r="L159" s="56">
        <f>L160</f>
        <v>1000000</v>
      </c>
      <c r="M159" s="88"/>
      <c r="N159" s="56">
        <f aca="true" t="shared" si="10" ref="N159:O162">N160</f>
        <v>1000000</v>
      </c>
      <c r="O159" s="56">
        <f t="shared" si="10"/>
        <v>365596.62</v>
      </c>
      <c r="P159" s="133">
        <f t="shared" si="9"/>
        <v>36.6</v>
      </c>
    </row>
    <row r="160" spans="1:16" ht="93" customHeight="1">
      <c r="A160" s="13" t="s">
        <v>42</v>
      </c>
      <c r="B160" s="44" t="s">
        <v>420</v>
      </c>
      <c r="C160" s="44" t="s">
        <v>411</v>
      </c>
      <c r="D160" s="44" t="s">
        <v>140</v>
      </c>
      <c r="E160" s="44"/>
      <c r="F160" s="56">
        <f>F161</f>
        <v>1000000</v>
      </c>
      <c r="G160" s="88"/>
      <c r="H160" s="56">
        <f>H161</f>
        <v>1000000</v>
      </c>
      <c r="I160" s="88"/>
      <c r="J160" s="56">
        <f>J161</f>
        <v>1000000</v>
      </c>
      <c r="K160" s="111"/>
      <c r="L160" s="56">
        <f>L161</f>
        <v>1000000</v>
      </c>
      <c r="M160" s="88"/>
      <c r="N160" s="56">
        <f t="shared" si="10"/>
        <v>1000000</v>
      </c>
      <c r="O160" s="56">
        <f t="shared" si="10"/>
        <v>365596.62</v>
      </c>
      <c r="P160" s="133">
        <f t="shared" si="9"/>
        <v>36.6</v>
      </c>
    </row>
    <row r="161" spans="1:16" ht="48" customHeight="1">
      <c r="A161" s="19" t="s">
        <v>98</v>
      </c>
      <c r="B161" s="42" t="s">
        <v>420</v>
      </c>
      <c r="C161" s="42" t="s">
        <v>411</v>
      </c>
      <c r="D161" s="47" t="s">
        <v>60</v>
      </c>
      <c r="E161" s="42"/>
      <c r="F161" s="56">
        <f>F162</f>
        <v>1000000</v>
      </c>
      <c r="G161" s="88"/>
      <c r="H161" s="56">
        <f>H162</f>
        <v>1000000</v>
      </c>
      <c r="I161" s="88"/>
      <c r="J161" s="56">
        <f>J162</f>
        <v>1000000</v>
      </c>
      <c r="K161" s="111"/>
      <c r="L161" s="56">
        <f>L162</f>
        <v>1000000</v>
      </c>
      <c r="M161" s="88"/>
      <c r="N161" s="56">
        <f t="shared" si="10"/>
        <v>1000000</v>
      </c>
      <c r="O161" s="56">
        <f t="shared" si="10"/>
        <v>365596.62</v>
      </c>
      <c r="P161" s="133">
        <f t="shared" si="9"/>
        <v>36.6</v>
      </c>
    </row>
    <row r="162" spans="1:16" ht="30.75" customHeight="1">
      <c r="A162" s="19" t="s">
        <v>43</v>
      </c>
      <c r="B162" s="42" t="s">
        <v>420</v>
      </c>
      <c r="C162" s="42" t="s">
        <v>411</v>
      </c>
      <c r="D162" s="43" t="s">
        <v>61</v>
      </c>
      <c r="E162" s="42"/>
      <c r="F162" s="56">
        <f>F163</f>
        <v>1000000</v>
      </c>
      <c r="G162" s="88"/>
      <c r="H162" s="56">
        <f>H163</f>
        <v>1000000</v>
      </c>
      <c r="I162" s="88"/>
      <c r="J162" s="56">
        <f>J163</f>
        <v>1000000</v>
      </c>
      <c r="K162" s="111"/>
      <c r="L162" s="56">
        <f>L163</f>
        <v>1000000</v>
      </c>
      <c r="M162" s="88"/>
      <c r="N162" s="56">
        <f t="shared" si="10"/>
        <v>1000000</v>
      </c>
      <c r="O162" s="56">
        <f t="shared" si="10"/>
        <v>365596.62</v>
      </c>
      <c r="P162" s="133">
        <f t="shared" si="9"/>
        <v>36.6</v>
      </c>
    </row>
    <row r="163" spans="1:16" ht="30.75" customHeight="1">
      <c r="A163" s="9" t="s">
        <v>360</v>
      </c>
      <c r="B163" s="42" t="s">
        <v>420</v>
      </c>
      <c r="C163" s="42" t="s">
        <v>411</v>
      </c>
      <c r="D163" s="43" t="s">
        <v>61</v>
      </c>
      <c r="E163" s="42" t="s">
        <v>373</v>
      </c>
      <c r="F163" s="56">
        <v>1000000</v>
      </c>
      <c r="G163" s="88"/>
      <c r="H163" s="56">
        <f>F163+G163</f>
        <v>1000000</v>
      </c>
      <c r="I163" s="88"/>
      <c r="J163" s="56">
        <f>H163+I163</f>
        <v>1000000</v>
      </c>
      <c r="K163" s="111"/>
      <c r="L163" s="56">
        <f>J163+K163</f>
        <v>1000000</v>
      </c>
      <c r="M163" s="88"/>
      <c r="N163" s="56">
        <f>L163+M163</f>
        <v>1000000</v>
      </c>
      <c r="O163" s="56">
        <v>365596.62</v>
      </c>
      <c r="P163" s="133">
        <f t="shared" si="9"/>
        <v>36.6</v>
      </c>
    </row>
    <row r="164" spans="1:16" ht="20.25" customHeight="1">
      <c r="A164" s="11" t="s">
        <v>454</v>
      </c>
      <c r="B164" s="42" t="s">
        <v>420</v>
      </c>
      <c r="C164" s="42" t="s">
        <v>412</v>
      </c>
      <c r="D164" s="42"/>
      <c r="E164" s="42"/>
      <c r="F164" s="56">
        <f>F165+F181</f>
        <v>30459900</v>
      </c>
      <c r="G164" s="88"/>
      <c r="H164" s="56">
        <f>H165+H181</f>
        <v>30459900</v>
      </c>
      <c r="I164" s="88"/>
      <c r="J164" s="56">
        <f>J165+J181</f>
        <v>30459900</v>
      </c>
      <c r="K164" s="111"/>
      <c r="L164" s="56">
        <f>L165+L181</f>
        <v>37754118.57</v>
      </c>
      <c r="M164" s="88"/>
      <c r="N164" s="56">
        <f>N165+N181</f>
        <v>50754593.41</v>
      </c>
      <c r="O164" s="56">
        <f>O165+O181</f>
        <v>21775969.45</v>
      </c>
      <c r="P164" s="133">
        <f t="shared" si="9"/>
        <v>42.9</v>
      </c>
    </row>
    <row r="165" spans="1:16" ht="90.75" customHeight="1">
      <c r="A165" s="13" t="s">
        <v>42</v>
      </c>
      <c r="B165" s="42" t="s">
        <v>420</v>
      </c>
      <c r="C165" s="42" t="s">
        <v>412</v>
      </c>
      <c r="D165" s="42" t="s">
        <v>140</v>
      </c>
      <c r="E165" s="42"/>
      <c r="F165" s="56">
        <f>F166+F173</f>
        <v>22094000</v>
      </c>
      <c r="G165" s="88"/>
      <c r="H165" s="56">
        <f>H166+H173</f>
        <v>22094000</v>
      </c>
      <c r="I165" s="88"/>
      <c r="J165" s="56">
        <f>J166+J173</f>
        <v>22094000</v>
      </c>
      <c r="K165" s="111"/>
      <c r="L165" s="56">
        <f>L166+L173</f>
        <v>22083118.57</v>
      </c>
      <c r="M165" s="88"/>
      <c r="N165" s="56">
        <f>N166+N173</f>
        <v>22083118.57</v>
      </c>
      <c r="O165" s="56">
        <f>O166+O173</f>
        <v>14830346.49</v>
      </c>
      <c r="P165" s="133">
        <f t="shared" si="9"/>
        <v>67.2</v>
      </c>
    </row>
    <row r="166" spans="1:16" ht="61.5" customHeight="1">
      <c r="A166" s="33" t="s">
        <v>99</v>
      </c>
      <c r="B166" s="44" t="s">
        <v>420</v>
      </c>
      <c r="C166" s="44" t="s">
        <v>412</v>
      </c>
      <c r="D166" s="44" t="s">
        <v>62</v>
      </c>
      <c r="E166" s="44"/>
      <c r="F166" s="57">
        <f>F167+F169+F171</f>
        <v>4146300</v>
      </c>
      <c r="G166" s="88"/>
      <c r="H166" s="57">
        <f>H167+H169+H171</f>
        <v>4146300</v>
      </c>
      <c r="I166" s="88"/>
      <c r="J166" s="57">
        <f>J167+J169+J171</f>
        <v>4146300</v>
      </c>
      <c r="K166" s="111"/>
      <c r="L166" s="57">
        <f>L167+L169+L171</f>
        <v>9146300</v>
      </c>
      <c r="M166" s="88"/>
      <c r="N166" s="57">
        <f>N167+N169+N171</f>
        <v>15346300</v>
      </c>
      <c r="O166" s="57">
        <f>O167+O169+O171</f>
        <v>13860463.61</v>
      </c>
      <c r="P166" s="133">
        <f t="shared" si="9"/>
        <v>90.3</v>
      </c>
    </row>
    <row r="167" spans="1:16" ht="32.25" customHeight="1">
      <c r="A167" s="19" t="s">
        <v>100</v>
      </c>
      <c r="B167" s="44" t="s">
        <v>420</v>
      </c>
      <c r="C167" s="44" t="s">
        <v>412</v>
      </c>
      <c r="D167" s="44" t="s">
        <v>63</v>
      </c>
      <c r="E167" s="44"/>
      <c r="F167" s="57">
        <f>F168</f>
        <v>2396000</v>
      </c>
      <c r="G167" s="88"/>
      <c r="H167" s="57">
        <f>H168</f>
        <v>2396000</v>
      </c>
      <c r="I167" s="88"/>
      <c r="J167" s="57">
        <f>J168</f>
        <v>2396000</v>
      </c>
      <c r="K167" s="111"/>
      <c r="L167" s="57">
        <f>L168</f>
        <v>7396000</v>
      </c>
      <c r="M167" s="88"/>
      <c r="N167" s="57">
        <f>N168</f>
        <v>13596000</v>
      </c>
      <c r="O167" s="57">
        <f>O168</f>
        <v>13546000</v>
      </c>
      <c r="P167" s="133">
        <f t="shared" si="9"/>
        <v>99.6</v>
      </c>
    </row>
    <row r="168" spans="1:16" ht="79.5" customHeight="1">
      <c r="A168" s="14" t="s">
        <v>344</v>
      </c>
      <c r="B168" s="44" t="s">
        <v>420</v>
      </c>
      <c r="C168" s="44" t="s">
        <v>412</v>
      </c>
      <c r="D168" s="44" t="s">
        <v>63</v>
      </c>
      <c r="E168" s="44" t="s">
        <v>31</v>
      </c>
      <c r="F168" s="56">
        <v>2396000</v>
      </c>
      <c r="G168" s="88"/>
      <c r="H168" s="56">
        <f>F168+G168</f>
        <v>2396000</v>
      </c>
      <c r="I168" s="88"/>
      <c r="J168" s="56">
        <f>H168+I168</f>
        <v>2396000</v>
      </c>
      <c r="K168" s="111">
        <v>5000000</v>
      </c>
      <c r="L168" s="56">
        <f>J168+K168</f>
        <v>7396000</v>
      </c>
      <c r="M168" s="88">
        <f>3000000+3200000</f>
        <v>6200000</v>
      </c>
      <c r="N168" s="56">
        <f>L168+M168</f>
        <v>13596000</v>
      </c>
      <c r="O168" s="56">
        <v>13546000</v>
      </c>
      <c r="P168" s="133">
        <f t="shared" si="9"/>
        <v>99.6</v>
      </c>
    </row>
    <row r="169" spans="1:16" ht="51" customHeight="1">
      <c r="A169" s="14" t="s">
        <v>349</v>
      </c>
      <c r="B169" s="44" t="s">
        <v>420</v>
      </c>
      <c r="C169" s="44" t="s">
        <v>412</v>
      </c>
      <c r="D169" s="44" t="s">
        <v>348</v>
      </c>
      <c r="E169" s="44"/>
      <c r="F169" s="56">
        <f>F170</f>
        <v>1500000</v>
      </c>
      <c r="G169" s="88"/>
      <c r="H169" s="56">
        <f>H170</f>
        <v>1500000</v>
      </c>
      <c r="I169" s="88"/>
      <c r="J169" s="56">
        <f>J170</f>
        <v>1500000</v>
      </c>
      <c r="K169" s="111"/>
      <c r="L169" s="56">
        <f>L170</f>
        <v>1500000</v>
      </c>
      <c r="M169" s="88"/>
      <c r="N169" s="56">
        <f>N170</f>
        <v>1500000</v>
      </c>
      <c r="O169" s="56">
        <f>O170</f>
        <v>314463.61</v>
      </c>
      <c r="P169" s="133">
        <f t="shared" si="9"/>
        <v>21</v>
      </c>
    </row>
    <row r="170" spans="1:16" ht="36" customHeight="1">
      <c r="A170" s="9" t="s">
        <v>360</v>
      </c>
      <c r="B170" s="44" t="s">
        <v>420</v>
      </c>
      <c r="C170" s="44" t="s">
        <v>412</v>
      </c>
      <c r="D170" s="44" t="s">
        <v>348</v>
      </c>
      <c r="E170" s="44" t="s">
        <v>373</v>
      </c>
      <c r="F170" s="56">
        <v>1500000</v>
      </c>
      <c r="G170" s="88"/>
      <c r="H170" s="56">
        <f>F170+G170</f>
        <v>1500000</v>
      </c>
      <c r="I170" s="88"/>
      <c r="J170" s="56">
        <f>H170+I170</f>
        <v>1500000</v>
      </c>
      <c r="K170" s="111"/>
      <c r="L170" s="56">
        <f>J170+K170</f>
        <v>1500000</v>
      </c>
      <c r="M170" s="88"/>
      <c r="N170" s="56">
        <f>L170+M170</f>
        <v>1500000</v>
      </c>
      <c r="O170" s="56">
        <v>314463.61</v>
      </c>
      <c r="P170" s="133">
        <f t="shared" si="9"/>
        <v>21</v>
      </c>
    </row>
    <row r="171" spans="1:16" ht="36" customHeight="1">
      <c r="A171" s="9" t="s">
        <v>499</v>
      </c>
      <c r="B171" s="44" t="s">
        <v>420</v>
      </c>
      <c r="C171" s="44" t="s">
        <v>412</v>
      </c>
      <c r="D171" s="44" t="s">
        <v>498</v>
      </c>
      <c r="E171" s="44"/>
      <c r="F171" s="56">
        <f>F172</f>
        <v>250300</v>
      </c>
      <c r="G171" s="88"/>
      <c r="H171" s="56">
        <f>H172</f>
        <v>250300</v>
      </c>
      <c r="I171" s="88"/>
      <c r="J171" s="56">
        <f>J172</f>
        <v>250300</v>
      </c>
      <c r="K171" s="111"/>
      <c r="L171" s="56">
        <f>L172</f>
        <v>250300</v>
      </c>
      <c r="M171" s="88"/>
      <c r="N171" s="56">
        <f>N172</f>
        <v>250300</v>
      </c>
      <c r="O171" s="56">
        <f>O172</f>
        <v>0</v>
      </c>
      <c r="P171" s="133">
        <f t="shared" si="9"/>
        <v>0</v>
      </c>
    </row>
    <row r="172" spans="1:16" ht="24" customHeight="1">
      <c r="A172" s="9" t="s">
        <v>500</v>
      </c>
      <c r="B172" s="44" t="s">
        <v>420</v>
      </c>
      <c r="C172" s="44" t="s">
        <v>412</v>
      </c>
      <c r="D172" s="44" t="s">
        <v>498</v>
      </c>
      <c r="E172" s="44" t="s">
        <v>385</v>
      </c>
      <c r="F172" s="56">
        <v>250300</v>
      </c>
      <c r="G172" s="88"/>
      <c r="H172" s="56">
        <f>F172+G172</f>
        <v>250300</v>
      </c>
      <c r="I172" s="88"/>
      <c r="J172" s="56">
        <f>H172+I172</f>
        <v>250300</v>
      </c>
      <c r="K172" s="111"/>
      <c r="L172" s="56">
        <f>J172+K172</f>
        <v>250300</v>
      </c>
      <c r="M172" s="88"/>
      <c r="N172" s="56">
        <f>L172+M172</f>
        <v>250300</v>
      </c>
      <c r="O172" s="56">
        <v>0</v>
      </c>
      <c r="P172" s="133">
        <f t="shared" si="9"/>
        <v>0</v>
      </c>
    </row>
    <row r="173" spans="1:16" ht="62.25" customHeight="1">
      <c r="A173" s="13" t="s">
        <v>101</v>
      </c>
      <c r="B173" s="42" t="s">
        <v>420</v>
      </c>
      <c r="C173" s="42" t="s">
        <v>412</v>
      </c>
      <c r="D173" s="47" t="s">
        <v>64</v>
      </c>
      <c r="E173" s="42"/>
      <c r="F173" s="56">
        <f>F174+F177+F179</f>
        <v>17947700</v>
      </c>
      <c r="G173" s="88"/>
      <c r="H173" s="56">
        <f>H174+H177+H179</f>
        <v>17947700</v>
      </c>
      <c r="I173" s="88"/>
      <c r="J173" s="56">
        <f>J174+J177+J179</f>
        <v>17947700</v>
      </c>
      <c r="K173" s="111"/>
      <c r="L173" s="56">
        <f>L174+L177+L179</f>
        <v>12936818.57</v>
      </c>
      <c r="M173" s="88"/>
      <c r="N173" s="56">
        <f>N174+N177+N179</f>
        <v>6736818.57</v>
      </c>
      <c r="O173" s="56">
        <f>O174+O177+O179</f>
        <v>969882.88</v>
      </c>
      <c r="P173" s="133">
        <f t="shared" si="9"/>
        <v>14.4</v>
      </c>
    </row>
    <row r="174" spans="1:16" ht="64.5" customHeight="1">
      <c r="A174" s="19" t="s">
        <v>102</v>
      </c>
      <c r="B174" s="42" t="s">
        <v>420</v>
      </c>
      <c r="C174" s="42" t="s">
        <v>412</v>
      </c>
      <c r="D174" s="42" t="s">
        <v>65</v>
      </c>
      <c r="E174" s="42"/>
      <c r="F174" s="56">
        <f>F175+F176</f>
        <v>16643700</v>
      </c>
      <c r="G174" s="88"/>
      <c r="H174" s="56">
        <f>H175+H176</f>
        <v>16643700</v>
      </c>
      <c r="I174" s="88"/>
      <c r="J174" s="56">
        <f>J175+J176</f>
        <v>16643700</v>
      </c>
      <c r="K174" s="111"/>
      <c r="L174" s="56">
        <f>L175+L176</f>
        <v>11643700</v>
      </c>
      <c r="M174" s="88"/>
      <c r="N174" s="56">
        <f>N175+N176</f>
        <v>5443700</v>
      </c>
      <c r="O174" s="56">
        <f>O175+O176</f>
        <v>0</v>
      </c>
      <c r="P174" s="133">
        <f t="shared" si="9"/>
        <v>0</v>
      </c>
    </row>
    <row r="175" spans="1:16" ht="34.5" customHeight="1">
      <c r="A175" s="9" t="s">
        <v>360</v>
      </c>
      <c r="B175" s="42" t="s">
        <v>420</v>
      </c>
      <c r="C175" s="42" t="s">
        <v>412</v>
      </c>
      <c r="D175" s="42" t="s">
        <v>65</v>
      </c>
      <c r="E175" s="42" t="s">
        <v>373</v>
      </c>
      <c r="F175" s="56">
        <v>16391700</v>
      </c>
      <c r="G175" s="88"/>
      <c r="H175" s="56">
        <f>F175+G175</f>
        <v>16391700</v>
      </c>
      <c r="I175" s="88"/>
      <c r="J175" s="56">
        <f>H175+I175</f>
        <v>16391700</v>
      </c>
      <c r="K175" s="111">
        <v>-5000000</v>
      </c>
      <c r="L175" s="56">
        <f>J175+K175</f>
        <v>11391700</v>
      </c>
      <c r="M175" s="88">
        <v>-11391700</v>
      </c>
      <c r="N175" s="56">
        <f>L175+M175</f>
        <v>0</v>
      </c>
      <c r="O175" s="56">
        <v>0</v>
      </c>
      <c r="P175" s="133" t="str">
        <f t="shared" si="9"/>
        <v>-</v>
      </c>
    </row>
    <row r="176" spans="1:16" ht="17.25" customHeight="1">
      <c r="A176" s="9" t="s">
        <v>361</v>
      </c>
      <c r="B176" s="42" t="s">
        <v>420</v>
      </c>
      <c r="C176" s="42" t="s">
        <v>412</v>
      </c>
      <c r="D176" s="42" t="s">
        <v>65</v>
      </c>
      <c r="E176" s="42" t="s">
        <v>385</v>
      </c>
      <c r="F176" s="56">
        <v>252000</v>
      </c>
      <c r="G176" s="88"/>
      <c r="H176" s="56">
        <f>F176+G176</f>
        <v>252000</v>
      </c>
      <c r="I176" s="88"/>
      <c r="J176" s="56">
        <f>H176+I176</f>
        <v>252000</v>
      </c>
      <c r="K176" s="111"/>
      <c r="L176" s="56">
        <f>J176+K176</f>
        <v>252000</v>
      </c>
      <c r="M176" s="88">
        <f>11391700-3000000-3200000</f>
        <v>5191700</v>
      </c>
      <c r="N176" s="56">
        <f>L176+M176</f>
        <v>5443700</v>
      </c>
      <c r="O176" s="56">
        <v>0</v>
      </c>
      <c r="P176" s="133">
        <f t="shared" si="9"/>
        <v>0</v>
      </c>
    </row>
    <row r="177" spans="1:16" ht="20.25" customHeight="1">
      <c r="A177" s="19" t="s">
        <v>103</v>
      </c>
      <c r="B177" s="42" t="s">
        <v>420</v>
      </c>
      <c r="C177" s="42" t="s">
        <v>412</v>
      </c>
      <c r="D177" s="42" t="s">
        <v>66</v>
      </c>
      <c r="E177" s="42"/>
      <c r="F177" s="56">
        <f>F178</f>
        <v>1104000</v>
      </c>
      <c r="G177" s="88"/>
      <c r="H177" s="56">
        <f>H178</f>
        <v>1104000</v>
      </c>
      <c r="I177" s="88"/>
      <c r="J177" s="56">
        <f>J178</f>
        <v>1104000</v>
      </c>
      <c r="K177" s="111"/>
      <c r="L177" s="56">
        <f>L178</f>
        <v>1093118.57</v>
      </c>
      <c r="M177" s="88"/>
      <c r="N177" s="56">
        <f>N178</f>
        <v>1093118.57</v>
      </c>
      <c r="O177" s="56">
        <f>O178</f>
        <v>969882.88</v>
      </c>
      <c r="P177" s="133">
        <f t="shared" si="9"/>
        <v>88.7</v>
      </c>
    </row>
    <row r="178" spans="1:16" ht="30.75" customHeight="1">
      <c r="A178" s="9" t="s">
        <v>360</v>
      </c>
      <c r="B178" s="42" t="s">
        <v>420</v>
      </c>
      <c r="C178" s="42" t="s">
        <v>412</v>
      </c>
      <c r="D178" s="42" t="s">
        <v>66</v>
      </c>
      <c r="E178" s="42" t="s">
        <v>373</v>
      </c>
      <c r="F178" s="56">
        <f>1604000-500000</f>
        <v>1104000</v>
      </c>
      <c r="G178" s="88"/>
      <c r="H178" s="56">
        <f>F178+G178</f>
        <v>1104000</v>
      </c>
      <c r="I178" s="88"/>
      <c r="J178" s="56">
        <f>H178+I178</f>
        <v>1104000</v>
      </c>
      <c r="K178" s="111">
        <v>-10881.43</v>
      </c>
      <c r="L178" s="56">
        <f>J178+K178</f>
        <v>1093118.57</v>
      </c>
      <c r="M178" s="88"/>
      <c r="N178" s="56">
        <f>L178+M178</f>
        <v>1093118.57</v>
      </c>
      <c r="O178" s="56">
        <v>969882.88</v>
      </c>
      <c r="P178" s="133">
        <f t="shared" si="9"/>
        <v>88.7</v>
      </c>
    </row>
    <row r="179" spans="1:16" ht="21" customHeight="1">
      <c r="A179" s="19" t="s">
        <v>104</v>
      </c>
      <c r="B179" s="42" t="s">
        <v>420</v>
      </c>
      <c r="C179" s="42" t="s">
        <v>412</v>
      </c>
      <c r="D179" s="42" t="s">
        <v>67</v>
      </c>
      <c r="E179" s="42"/>
      <c r="F179" s="56">
        <f>F180</f>
        <v>200000</v>
      </c>
      <c r="G179" s="88"/>
      <c r="H179" s="56">
        <f>H180</f>
        <v>200000</v>
      </c>
      <c r="I179" s="88"/>
      <c r="J179" s="56">
        <f>J180</f>
        <v>200000</v>
      </c>
      <c r="K179" s="111"/>
      <c r="L179" s="56">
        <f>L180</f>
        <v>200000</v>
      </c>
      <c r="M179" s="88"/>
      <c r="N179" s="56">
        <f>N180</f>
        <v>200000</v>
      </c>
      <c r="O179" s="56">
        <f>O180</f>
        <v>0</v>
      </c>
      <c r="P179" s="133">
        <f t="shared" si="9"/>
        <v>0</v>
      </c>
    </row>
    <row r="180" spans="1:16" ht="33.75" customHeight="1">
      <c r="A180" s="9" t="s">
        <v>360</v>
      </c>
      <c r="B180" s="42" t="s">
        <v>420</v>
      </c>
      <c r="C180" s="42" t="s">
        <v>412</v>
      </c>
      <c r="D180" s="42" t="s">
        <v>67</v>
      </c>
      <c r="E180" s="42" t="s">
        <v>373</v>
      </c>
      <c r="F180" s="56">
        <v>200000</v>
      </c>
      <c r="G180" s="88"/>
      <c r="H180" s="56">
        <f>F180+G180</f>
        <v>200000</v>
      </c>
      <c r="I180" s="88"/>
      <c r="J180" s="56">
        <f>H180+I180</f>
        <v>200000</v>
      </c>
      <c r="K180" s="111"/>
      <c r="L180" s="56">
        <f>J180+K180</f>
        <v>200000</v>
      </c>
      <c r="M180" s="88"/>
      <c r="N180" s="56">
        <f>L180+M180</f>
        <v>200000</v>
      </c>
      <c r="O180" s="56">
        <v>0</v>
      </c>
      <c r="P180" s="133">
        <f t="shared" si="9"/>
        <v>0</v>
      </c>
    </row>
    <row r="181" spans="1:16" ht="80.25" customHeight="1">
      <c r="A181" s="40" t="s">
        <v>325</v>
      </c>
      <c r="B181" s="42" t="s">
        <v>420</v>
      </c>
      <c r="C181" s="42" t="s">
        <v>412</v>
      </c>
      <c r="D181" s="42" t="s">
        <v>68</v>
      </c>
      <c r="E181" s="42"/>
      <c r="F181" s="56">
        <f>F182</f>
        <v>8365900</v>
      </c>
      <c r="G181" s="88"/>
      <c r="H181" s="56">
        <f>H182</f>
        <v>8365900</v>
      </c>
      <c r="I181" s="88"/>
      <c r="J181" s="56">
        <f>J182</f>
        <v>8365900</v>
      </c>
      <c r="K181" s="111"/>
      <c r="L181" s="56">
        <f>L182</f>
        <v>15671000</v>
      </c>
      <c r="M181" s="88"/>
      <c r="N181" s="56">
        <f>N182</f>
        <v>28671474.84</v>
      </c>
      <c r="O181" s="56">
        <f>O182</f>
        <v>6945622.96</v>
      </c>
      <c r="P181" s="133">
        <f t="shared" si="9"/>
        <v>24.2</v>
      </c>
    </row>
    <row r="182" spans="1:16" ht="36" customHeight="1">
      <c r="A182" s="9" t="s">
        <v>368</v>
      </c>
      <c r="B182" s="42" t="s">
        <v>420</v>
      </c>
      <c r="C182" s="42" t="s">
        <v>412</v>
      </c>
      <c r="D182" s="42" t="s">
        <v>69</v>
      </c>
      <c r="E182" s="42"/>
      <c r="F182" s="56">
        <f>F183+F185</f>
        <v>8365900</v>
      </c>
      <c r="G182" s="88"/>
      <c r="H182" s="56">
        <f>H183+H185</f>
        <v>8365900</v>
      </c>
      <c r="I182" s="88"/>
      <c r="J182" s="56">
        <f>J183+J185</f>
        <v>8365900</v>
      </c>
      <c r="K182" s="111"/>
      <c r="L182" s="56">
        <f>L183+L189+L185</f>
        <v>15671000</v>
      </c>
      <c r="M182" s="88"/>
      <c r="N182" s="56">
        <f>N183+N189+N185+N187</f>
        <v>28671474.84</v>
      </c>
      <c r="O182" s="56">
        <f>O183+O189+O185+O187</f>
        <v>6945622.96</v>
      </c>
      <c r="P182" s="133">
        <f t="shared" si="9"/>
        <v>24.2</v>
      </c>
    </row>
    <row r="183" spans="1:16" ht="50.25" customHeight="1">
      <c r="A183" s="9" t="s">
        <v>116</v>
      </c>
      <c r="B183" s="42" t="s">
        <v>420</v>
      </c>
      <c r="C183" s="42" t="s">
        <v>412</v>
      </c>
      <c r="D183" s="42" t="s">
        <v>70</v>
      </c>
      <c r="E183" s="42"/>
      <c r="F183" s="56">
        <f>F184</f>
        <v>7100000</v>
      </c>
      <c r="G183" s="88"/>
      <c r="H183" s="56">
        <f>H184</f>
        <v>7100000</v>
      </c>
      <c r="I183" s="88"/>
      <c r="J183" s="56">
        <f>J184</f>
        <v>5067301.66</v>
      </c>
      <c r="K183" s="111"/>
      <c r="L183" s="56">
        <f>L184</f>
        <v>5067301.66</v>
      </c>
      <c r="M183" s="88"/>
      <c r="N183" s="56">
        <f>N184</f>
        <v>4825676.5</v>
      </c>
      <c r="O183" s="56">
        <f>O184</f>
        <v>2135370.5</v>
      </c>
      <c r="P183" s="133">
        <f t="shared" si="9"/>
        <v>44.3</v>
      </c>
    </row>
    <row r="184" spans="1:16" ht="21" customHeight="1">
      <c r="A184" s="9" t="s">
        <v>361</v>
      </c>
      <c r="B184" s="42" t="s">
        <v>420</v>
      </c>
      <c r="C184" s="42" t="s">
        <v>412</v>
      </c>
      <c r="D184" s="42" t="s">
        <v>70</v>
      </c>
      <c r="E184" s="42" t="s">
        <v>385</v>
      </c>
      <c r="F184" s="56">
        <v>7100000</v>
      </c>
      <c r="G184" s="88"/>
      <c r="H184" s="56">
        <f>F184+G184</f>
        <v>7100000</v>
      </c>
      <c r="I184" s="88">
        <v>-2032698.34</v>
      </c>
      <c r="J184" s="56">
        <f>H184+I184</f>
        <v>5067301.66</v>
      </c>
      <c r="K184" s="111"/>
      <c r="L184" s="56">
        <f>J184+K184</f>
        <v>5067301.66</v>
      </c>
      <c r="M184" s="88">
        <v>-241625.16</v>
      </c>
      <c r="N184" s="56">
        <f>L184+M184</f>
        <v>4825676.5</v>
      </c>
      <c r="O184" s="56">
        <v>2135370.5</v>
      </c>
      <c r="P184" s="133">
        <f t="shared" si="9"/>
        <v>44.3</v>
      </c>
    </row>
    <row r="185" spans="1:16" ht="32.25" customHeight="1">
      <c r="A185" s="9" t="s">
        <v>117</v>
      </c>
      <c r="B185" s="42" t="s">
        <v>420</v>
      </c>
      <c r="C185" s="42" t="s">
        <v>412</v>
      </c>
      <c r="D185" s="42" t="s">
        <v>71</v>
      </c>
      <c r="E185" s="42"/>
      <c r="F185" s="56">
        <f>F186</f>
        <v>1265900</v>
      </c>
      <c r="G185" s="88"/>
      <c r="H185" s="56">
        <f>H186</f>
        <v>1265900</v>
      </c>
      <c r="I185" s="88"/>
      <c r="J185" s="56">
        <f>J186</f>
        <v>3298598.34</v>
      </c>
      <c r="K185" s="111"/>
      <c r="L185" s="56">
        <f>L186</f>
        <v>3298598.34</v>
      </c>
      <c r="M185" s="88"/>
      <c r="N185" s="56">
        <f>N186</f>
        <v>3298598.34</v>
      </c>
      <c r="O185" s="56">
        <f>O186</f>
        <v>1684904.08</v>
      </c>
      <c r="P185" s="133">
        <f t="shared" si="9"/>
        <v>51.1</v>
      </c>
    </row>
    <row r="186" spans="1:16" ht="20.25" customHeight="1">
      <c r="A186" s="9" t="s">
        <v>361</v>
      </c>
      <c r="B186" s="42" t="s">
        <v>420</v>
      </c>
      <c r="C186" s="42" t="s">
        <v>412</v>
      </c>
      <c r="D186" s="42" t="s">
        <v>71</v>
      </c>
      <c r="E186" s="42" t="s">
        <v>385</v>
      </c>
      <c r="F186" s="56">
        <v>1265900</v>
      </c>
      <c r="G186" s="88"/>
      <c r="H186" s="56">
        <f>F186+G186</f>
        <v>1265900</v>
      </c>
      <c r="I186" s="88">
        <v>2032698.34</v>
      </c>
      <c r="J186" s="56">
        <f>H186+I186</f>
        <v>3298598.34</v>
      </c>
      <c r="K186" s="111"/>
      <c r="L186" s="56">
        <f>J186+K186</f>
        <v>3298598.34</v>
      </c>
      <c r="M186" s="88"/>
      <c r="N186" s="56">
        <f>L186+M186</f>
        <v>3298598.34</v>
      </c>
      <c r="O186" s="56">
        <v>1684904.08</v>
      </c>
      <c r="P186" s="133">
        <f t="shared" si="9"/>
        <v>51.1</v>
      </c>
    </row>
    <row r="187" spans="1:16" ht="123" customHeight="1">
      <c r="A187" s="9" t="s">
        <v>568</v>
      </c>
      <c r="B187" s="42" t="s">
        <v>420</v>
      </c>
      <c r="C187" s="42" t="s">
        <v>412</v>
      </c>
      <c r="D187" s="42" t="s">
        <v>569</v>
      </c>
      <c r="E187" s="42"/>
      <c r="F187" s="56"/>
      <c r="G187" s="88"/>
      <c r="H187" s="56"/>
      <c r="I187" s="88"/>
      <c r="J187" s="56"/>
      <c r="K187" s="111"/>
      <c r="L187" s="56"/>
      <c r="M187" s="88">
        <v>13242100</v>
      </c>
      <c r="N187" s="56">
        <v>13242100</v>
      </c>
      <c r="O187" s="56">
        <v>0</v>
      </c>
      <c r="P187" s="133">
        <f t="shared" si="9"/>
        <v>0</v>
      </c>
    </row>
    <row r="188" spans="1:16" ht="19.5" customHeight="1">
      <c r="A188" s="9" t="s">
        <v>500</v>
      </c>
      <c r="B188" s="42" t="s">
        <v>420</v>
      </c>
      <c r="C188" s="42" t="s">
        <v>412</v>
      </c>
      <c r="D188" s="42" t="s">
        <v>569</v>
      </c>
      <c r="E188" s="42" t="s">
        <v>385</v>
      </c>
      <c r="F188" s="56"/>
      <c r="G188" s="88"/>
      <c r="H188" s="56"/>
      <c r="I188" s="88"/>
      <c r="J188" s="56"/>
      <c r="K188" s="111"/>
      <c r="L188" s="56"/>
      <c r="M188" s="88">
        <v>13242100</v>
      </c>
      <c r="N188" s="56">
        <v>13242100</v>
      </c>
      <c r="O188" s="56">
        <v>0</v>
      </c>
      <c r="P188" s="133">
        <f t="shared" si="9"/>
        <v>0</v>
      </c>
    </row>
    <row r="189" spans="1:16" ht="45.75" customHeight="1">
      <c r="A189" s="9" t="s">
        <v>558</v>
      </c>
      <c r="B189" s="42" t="s">
        <v>420</v>
      </c>
      <c r="C189" s="42" t="s">
        <v>412</v>
      </c>
      <c r="D189" s="42" t="s">
        <v>559</v>
      </c>
      <c r="E189" s="42"/>
      <c r="F189" s="56"/>
      <c r="G189" s="88"/>
      <c r="H189" s="56"/>
      <c r="I189" s="88"/>
      <c r="J189" s="56"/>
      <c r="K189" s="111"/>
      <c r="L189" s="56">
        <f>L190</f>
        <v>7305100</v>
      </c>
      <c r="M189" s="88"/>
      <c r="N189" s="56">
        <f>N190</f>
        <v>7305100</v>
      </c>
      <c r="O189" s="56">
        <f>O190</f>
        <v>3125348.38</v>
      </c>
      <c r="P189" s="133">
        <f t="shared" si="9"/>
        <v>42.8</v>
      </c>
    </row>
    <row r="190" spans="1:16" ht="16.5" customHeight="1">
      <c r="A190" s="9" t="s">
        <v>361</v>
      </c>
      <c r="B190" s="42" t="s">
        <v>420</v>
      </c>
      <c r="C190" s="42" t="s">
        <v>412</v>
      </c>
      <c r="D190" s="42" t="s">
        <v>559</v>
      </c>
      <c r="E190" s="42" t="s">
        <v>385</v>
      </c>
      <c r="F190" s="56"/>
      <c r="G190" s="88"/>
      <c r="H190" s="56"/>
      <c r="I190" s="88"/>
      <c r="J190" s="56"/>
      <c r="K190" s="111">
        <v>7305100</v>
      </c>
      <c r="L190" s="56">
        <f>J190+K190</f>
        <v>7305100</v>
      </c>
      <c r="M190" s="88"/>
      <c r="N190" s="56">
        <f>L190+M190</f>
        <v>7305100</v>
      </c>
      <c r="O190" s="56">
        <v>3125348.38</v>
      </c>
      <c r="P190" s="133">
        <f t="shared" si="9"/>
        <v>42.8</v>
      </c>
    </row>
    <row r="191" spans="1:16" ht="17.25" customHeight="1">
      <c r="A191" s="9" t="s">
        <v>422</v>
      </c>
      <c r="B191" s="42" t="s">
        <v>420</v>
      </c>
      <c r="C191" s="42" t="s">
        <v>421</v>
      </c>
      <c r="D191" s="42"/>
      <c r="E191" s="42"/>
      <c r="F191" s="56">
        <f>F193</f>
        <v>11238500</v>
      </c>
      <c r="G191" s="88"/>
      <c r="H191" s="56">
        <f>H193</f>
        <v>11238500</v>
      </c>
      <c r="I191" s="88"/>
      <c r="J191" s="56">
        <f>J193</f>
        <v>11238500</v>
      </c>
      <c r="K191" s="111"/>
      <c r="L191" s="56">
        <f>L193</f>
        <v>11248831.43</v>
      </c>
      <c r="M191" s="88"/>
      <c r="N191" s="56">
        <f>N193</f>
        <v>11248831.43</v>
      </c>
      <c r="O191" s="56">
        <f>O193</f>
        <v>6528796.319999999</v>
      </c>
      <c r="P191" s="133">
        <f t="shared" si="9"/>
        <v>58</v>
      </c>
    </row>
    <row r="192" spans="1:16" ht="99.75" customHeight="1">
      <c r="A192" s="13" t="s">
        <v>42</v>
      </c>
      <c r="B192" s="42" t="s">
        <v>420</v>
      </c>
      <c r="C192" s="42" t="s">
        <v>421</v>
      </c>
      <c r="D192" s="42" t="s">
        <v>140</v>
      </c>
      <c r="E192" s="42"/>
      <c r="F192" s="56">
        <f>F193</f>
        <v>11238500</v>
      </c>
      <c r="G192" s="88"/>
      <c r="H192" s="56">
        <f>H193</f>
        <v>11238500</v>
      </c>
      <c r="I192" s="88"/>
      <c r="J192" s="56">
        <f>J193</f>
        <v>11238500</v>
      </c>
      <c r="K192" s="111"/>
      <c r="L192" s="56">
        <f>L193</f>
        <v>11248831.43</v>
      </c>
      <c r="M192" s="88"/>
      <c r="N192" s="56">
        <f>N193</f>
        <v>11248831.43</v>
      </c>
      <c r="O192" s="56">
        <f>O193</f>
        <v>6528796.319999999</v>
      </c>
      <c r="P192" s="133">
        <f t="shared" si="9"/>
        <v>58</v>
      </c>
    </row>
    <row r="193" spans="1:16" ht="50.25" customHeight="1">
      <c r="A193" s="19" t="s">
        <v>105</v>
      </c>
      <c r="B193" s="42" t="s">
        <v>420</v>
      </c>
      <c r="C193" s="42" t="s">
        <v>421</v>
      </c>
      <c r="D193" s="42" t="s">
        <v>72</v>
      </c>
      <c r="E193" s="42"/>
      <c r="F193" s="56">
        <f>F194+F196+F198</f>
        <v>11238500</v>
      </c>
      <c r="G193" s="88"/>
      <c r="H193" s="56">
        <f>H194+H196+H198</f>
        <v>11238500</v>
      </c>
      <c r="I193" s="88"/>
      <c r="J193" s="56">
        <f>J194+J196+J198+J200</f>
        <v>11238500</v>
      </c>
      <c r="K193" s="111"/>
      <c r="L193" s="56">
        <f>L194+L196+L198+L200</f>
        <v>11248831.43</v>
      </c>
      <c r="M193" s="88"/>
      <c r="N193" s="56">
        <f>N194+N196+N198+N200+N202</f>
        <v>11248831.43</v>
      </c>
      <c r="O193" s="56">
        <f>O194+O196+O198+O200+O202</f>
        <v>6528796.319999999</v>
      </c>
      <c r="P193" s="133">
        <f t="shared" si="9"/>
        <v>58</v>
      </c>
    </row>
    <row r="194" spans="1:16" ht="48" customHeight="1">
      <c r="A194" s="19" t="s">
        <v>106</v>
      </c>
      <c r="B194" s="42" t="s">
        <v>420</v>
      </c>
      <c r="C194" s="42" t="s">
        <v>421</v>
      </c>
      <c r="D194" s="42" t="s">
        <v>73</v>
      </c>
      <c r="E194" s="42"/>
      <c r="F194" s="56">
        <f>F195</f>
        <v>8259900</v>
      </c>
      <c r="G194" s="88"/>
      <c r="H194" s="56">
        <f>H195</f>
        <v>8259900</v>
      </c>
      <c r="I194" s="88"/>
      <c r="J194" s="56">
        <f>J195</f>
        <v>8255984.04</v>
      </c>
      <c r="K194" s="111"/>
      <c r="L194" s="56">
        <f>L195</f>
        <v>8266315.47</v>
      </c>
      <c r="M194" s="88"/>
      <c r="N194" s="56">
        <f>N195</f>
        <v>8266315.47</v>
      </c>
      <c r="O194" s="56">
        <f>O195</f>
        <v>4420822.67</v>
      </c>
      <c r="P194" s="133">
        <f t="shared" si="9"/>
        <v>53.5</v>
      </c>
    </row>
    <row r="195" spans="1:16" ht="30" customHeight="1">
      <c r="A195" s="9" t="s">
        <v>360</v>
      </c>
      <c r="B195" s="42" t="s">
        <v>420</v>
      </c>
      <c r="C195" s="42" t="s">
        <v>421</v>
      </c>
      <c r="D195" s="42" t="s">
        <v>73</v>
      </c>
      <c r="E195" s="42" t="s">
        <v>373</v>
      </c>
      <c r="F195" s="56">
        <v>8259900</v>
      </c>
      <c r="G195" s="88"/>
      <c r="H195" s="56">
        <f>F195+G195</f>
        <v>8259900</v>
      </c>
      <c r="I195" s="88">
        <v>-3915.96</v>
      </c>
      <c r="J195" s="56">
        <f>H195+I195</f>
        <v>8255984.04</v>
      </c>
      <c r="K195" s="111">
        <v>10331.43</v>
      </c>
      <c r="L195" s="56">
        <f>J195+K195</f>
        <v>8266315.47</v>
      </c>
      <c r="M195" s="88"/>
      <c r="N195" s="56">
        <f>L195+M195</f>
        <v>8266315.47</v>
      </c>
      <c r="O195" s="56">
        <v>4420822.67</v>
      </c>
      <c r="P195" s="133">
        <f t="shared" si="9"/>
        <v>53.5</v>
      </c>
    </row>
    <row r="196" spans="1:16" ht="34.5" customHeight="1">
      <c r="A196" s="19" t="s">
        <v>107</v>
      </c>
      <c r="B196" s="42" t="s">
        <v>420</v>
      </c>
      <c r="C196" s="42" t="s">
        <v>421</v>
      </c>
      <c r="D196" s="42" t="s">
        <v>74</v>
      </c>
      <c r="E196" s="42"/>
      <c r="F196" s="56">
        <f>F197</f>
        <v>200000</v>
      </c>
      <c r="G196" s="88"/>
      <c r="H196" s="56">
        <f>H197</f>
        <v>200000</v>
      </c>
      <c r="I196" s="88"/>
      <c r="J196" s="56">
        <f>J197</f>
        <v>200000</v>
      </c>
      <c r="K196" s="111"/>
      <c r="L196" s="56">
        <f>L197</f>
        <v>180000</v>
      </c>
      <c r="M196" s="88"/>
      <c r="N196" s="56">
        <f>N197</f>
        <v>179071.4</v>
      </c>
      <c r="O196" s="56">
        <f>O197</f>
        <v>128161.17</v>
      </c>
      <c r="P196" s="133">
        <f t="shared" si="9"/>
        <v>71.6</v>
      </c>
    </row>
    <row r="197" spans="1:16" ht="34.5" customHeight="1">
      <c r="A197" s="9" t="s">
        <v>360</v>
      </c>
      <c r="B197" s="42" t="s">
        <v>420</v>
      </c>
      <c r="C197" s="42" t="s">
        <v>421</v>
      </c>
      <c r="D197" s="42" t="s">
        <v>74</v>
      </c>
      <c r="E197" s="42" t="s">
        <v>373</v>
      </c>
      <c r="F197" s="56">
        <v>200000</v>
      </c>
      <c r="G197" s="88"/>
      <c r="H197" s="56">
        <f>F197+G197</f>
        <v>200000</v>
      </c>
      <c r="I197" s="88"/>
      <c r="J197" s="56">
        <f>H197+I197</f>
        <v>200000</v>
      </c>
      <c r="K197" s="111">
        <v>-20000</v>
      </c>
      <c r="L197" s="56">
        <f>J197+K197</f>
        <v>180000</v>
      </c>
      <c r="M197" s="88">
        <v>-928.6</v>
      </c>
      <c r="N197" s="56">
        <f>L197+M197</f>
        <v>179071.4</v>
      </c>
      <c r="O197" s="56">
        <v>128161.17</v>
      </c>
      <c r="P197" s="133">
        <f t="shared" si="9"/>
        <v>71.6</v>
      </c>
    </row>
    <row r="198" spans="1:16" ht="17.25" customHeight="1">
      <c r="A198" s="19" t="s">
        <v>108</v>
      </c>
      <c r="B198" s="44" t="s">
        <v>420</v>
      </c>
      <c r="C198" s="44" t="s">
        <v>421</v>
      </c>
      <c r="D198" s="44" t="s">
        <v>75</v>
      </c>
      <c r="E198" s="44"/>
      <c r="F198" s="57">
        <f>F199</f>
        <v>2778600</v>
      </c>
      <c r="G198" s="88"/>
      <c r="H198" s="57">
        <f>H199</f>
        <v>2778600</v>
      </c>
      <c r="I198" s="88"/>
      <c r="J198" s="57">
        <f>J199</f>
        <v>2778600</v>
      </c>
      <c r="K198" s="111"/>
      <c r="L198" s="57">
        <f>L199</f>
        <v>2798600</v>
      </c>
      <c r="M198" s="88"/>
      <c r="N198" s="57">
        <f>N199</f>
        <v>2530612.6</v>
      </c>
      <c r="O198" s="57">
        <f>O199</f>
        <v>1975896.52</v>
      </c>
      <c r="P198" s="133">
        <f t="shared" si="9"/>
        <v>78.1</v>
      </c>
    </row>
    <row r="199" spans="1:16" ht="34.5" customHeight="1">
      <c r="A199" s="9" t="s">
        <v>360</v>
      </c>
      <c r="B199" s="44" t="s">
        <v>420</v>
      </c>
      <c r="C199" s="44" t="s">
        <v>421</v>
      </c>
      <c r="D199" s="44" t="s">
        <v>75</v>
      </c>
      <c r="E199" s="44" t="s">
        <v>373</v>
      </c>
      <c r="F199" s="57">
        <f>2278600+500000</f>
        <v>2778600</v>
      </c>
      <c r="G199" s="88"/>
      <c r="H199" s="57">
        <f>F199+G199</f>
        <v>2778600</v>
      </c>
      <c r="I199" s="88"/>
      <c r="J199" s="57">
        <f>H199+I199</f>
        <v>2778600</v>
      </c>
      <c r="K199" s="111">
        <v>20000</v>
      </c>
      <c r="L199" s="57">
        <f>J199+K199</f>
        <v>2798600</v>
      </c>
      <c r="M199" s="88">
        <v>-267987.4</v>
      </c>
      <c r="N199" s="57">
        <f>L199+M199</f>
        <v>2530612.6</v>
      </c>
      <c r="O199" s="57">
        <v>1975896.52</v>
      </c>
      <c r="P199" s="133">
        <f t="shared" si="9"/>
        <v>78.1</v>
      </c>
    </row>
    <row r="200" spans="1:16" ht="34.5" customHeight="1">
      <c r="A200" s="9" t="s">
        <v>535</v>
      </c>
      <c r="B200" s="44" t="s">
        <v>420</v>
      </c>
      <c r="C200" s="44" t="s">
        <v>421</v>
      </c>
      <c r="D200" s="44" t="s">
        <v>534</v>
      </c>
      <c r="E200" s="44"/>
      <c r="F200" s="57"/>
      <c r="G200" s="88"/>
      <c r="H200" s="57"/>
      <c r="I200" s="88"/>
      <c r="J200" s="57">
        <f>J201</f>
        <v>3915.96</v>
      </c>
      <c r="K200" s="111"/>
      <c r="L200" s="57">
        <f>L201</f>
        <v>3915.96</v>
      </c>
      <c r="M200" s="88"/>
      <c r="N200" s="57">
        <f>N201</f>
        <v>3915.96</v>
      </c>
      <c r="O200" s="57">
        <f>O201</f>
        <v>3915.96</v>
      </c>
      <c r="P200" s="133">
        <f t="shared" si="9"/>
        <v>100</v>
      </c>
    </row>
    <row r="201" spans="1:16" ht="34.5" customHeight="1">
      <c r="A201" s="9" t="s">
        <v>360</v>
      </c>
      <c r="B201" s="44" t="s">
        <v>420</v>
      </c>
      <c r="C201" s="44" t="s">
        <v>421</v>
      </c>
      <c r="D201" s="44" t="s">
        <v>534</v>
      </c>
      <c r="E201" s="44" t="s">
        <v>373</v>
      </c>
      <c r="F201" s="57"/>
      <c r="G201" s="88"/>
      <c r="H201" s="57"/>
      <c r="I201" s="88">
        <v>3915.96</v>
      </c>
      <c r="J201" s="57">
        <f>H201+I201</f>
        <v>3915.96</v>
      </c>
      <c r="K201" s="111"/>
      <c r="L201" s="57">
        <f>J201+K201</f>
        <v>3915.96</v>
      </c>
      <c r="M201" s="88"/>
      <c r="N201" s="57">
        <f>L201+M201</f>
        <v>3915.96</v>
      </c>
      <c r="O201" s="57">
        <f>M201+N201</f>
        <v>3915.96</v>
      </c>
      <c r="P201" s="133">
        <f t="shared" si="9"/>
        <v>100</v>
      </c>
    </row>
    <row r="202" spans="1:16" ht="34.5" customHeight="1">
      <c r="A202" s="9" t="s">
        <v>535</v>
      </c>
      <c r="B202" s="44" t="s">
        <v>420</v>
      </c>
      <c r="C202" s="44" t="s">
        <v>421</v>
      </c>
      <c r="D202" s="44" t="s">
        <v>534</v>
      </c>
      <c r="E202" s="44"/>
      <c r="F202" s="57"/>
      <c r="G202" s="88"/>
      <c r="H202" s="57"/>
      <c r="I202" s="88"/>
      <c r="J202" s="57"/>
      <c r="K202" s="111"/>
      <c r="L202" s="57"/>
      <c r="M202" s="88"/>
      <c r="N202" s="88">
        <v>268916</v>
      </c>
      <c r="O202" s="88">
        <v>0</v>
      </c>
      <c r="P202" s="133">
        <f t="shared" si="9"/>
        <v>0</v>
      </c>
    </row>
    <row r="203" spans="1:16" ht="88.5" customHeight="1">
      <c r="A203" s="35" t="s">
        <v>388</v>
      </c>
      <c r="B203" s="44" t="s">
        <v>420</v>
      </c>
      <c r="C203" s="44" t="s">
        <v>421</v>
      </c>
      <c r="D203" s="44" t="s">
        <v>534</v>
      </c>
      <c r="E203" s="44" t="s">
        <v>31</v>
      </c>
      <c r="F203" s="57"/>
      <c r="G203" s="88"/>
      <c r="H203" s="57"/>
      <c r="I203" s="88"/>
      <c r="J203" s="57"/>
      <c r="K203" s="111"/>
      <c r="L203" s="57"/>
      <c r="M203" s="88">
        <v>268916</v>
      </c>
      <c r="N203" s="88">
        <v>268916</v>
      </c>
      <c r="O203" s="88">
        <v>0</v>
      </c>
      <c r="P203" s="133">
        <f t="shared" si="9"/>
        <v>0</v>
      </c>
    </row>
    <row r="204" spans="1:16" ht="34.5" customHeight="1">
      <c r="A204" s="11" t="s">
        <v>423</v>
      </c>
      <c r="B204" s="42" t="s">
        <v>420</v>
      </c>
      <c r="C204" s="42" t="s">
        <v>424</v>
      </c>
      <c r="D204" s="42"/>
      <c r="E204" s="42"/>
      <c r="F204" s="56">
        <f>F205</f>
        <v>521000</v>
      </c>
      <c r="G204" s="88"/>
      <c r="H204" s="56">
        <f>H205</f>
        <v>521000</v>
      </c>
      <c r="I204" s="88"/>
      <c r="J204" s="56">
        <f>J205</f>
        <v>521000</v>
      </c>
      <c r="K204" s="111"/>
      <c r="L204" s="56">
        <f>L205</f>
        <v>521000</v>
      </c>
      <c r="M204" s="88"/>
      <c r="N204" s="56">
        <f>N205</f>
        <v>500000</v>
      </c>
      <c r="O204" s="56">
        <f>O205</f>
        <v>261362.89</v>
      </c>
      <c r="P204" s="133">
        <f t="shared" si="9"/>
        <v>52.3</v>
      </c>
    </row>
    <row r="205" spans="1:16" ht="94.5" customHeight="1">
      <c r="A205" s="13" t="s">
        <v>42</v>
      </c>
      <c r="B205" s="42" t="s">
        <v>420</v>
      </c>
      <c r="C205" s="42" t="s">
        <v>424</v>
      </c>
      <c r="D205" s="42" t="s">
        <v>140</v>
      </c>
      <c r="E205" s="42"/>
      <c r="F205" s="56">
        <f>F206</f>
        <v>521000</v>
      </c>
      <c r="G205" s="88"/>
      <c r="H205" s="56">
        <f>H206</f>
        <v>521000</v>
      </c>
      <c r="I205" s="88"/>
      <c r="J205" s="56">
        <f>J206</f>
        <v>521000</v>
      </c>
      <c r="K205" s="111"/>
      <c r="L205" s="56">
        <f>L206</f>
        <v>521000</v>
      </c>
      <c r="M205" s="88"/>
      <c r="N205" s="56">
        <f>N206</f>
        <v>500000</v>
      </c>
      <c r="O205" s="56">
        <f>O206</f>
        <v>261362.89</v>
      </c>
      <c r="P205" s="133">
        <f aca="true" t="shared" si="11" ref="P205:P268">IF(N205=0,"-",IF(O205/N205*100&gt;110,"свыше 100",ROUND((O205/N205*100),1)))</f>
        <v>52.3</v>
      </c>
    </row>
    <row r="206" spans="1:16" ht="96" customHeight="1">
      <c r="A206" s="19" t="s">
        <v>316</v>
      </c>
      <c r="B206" s="42" t="s">
        <v>420</v>
      </c>
      <c r="C206" s="42" t="s">
        <v>424</v>
      </c>
      <c r="D206" s="42" t="s">
        <v>76</v>
      </c>
      <c r="E206" s="42"/>
      <c r="F206" s="56">
        <f>F207+F209</f>
        <v>521000</v>
      </c>
      <c r="G206" s="88"/>
      <c r="H206" s="56">
        <f>H207+H209</f>
        <v>521000</v>
      </c>
      <c r="I206" s="88"/>
      <c r="J206" s="56">
        <f>J207+J209</f>
        <v>521000</v>
      </c>
      <c r="K206" s="111"/>
      <c r="L206" s="56">
        <f>L207+L209</f>
        <v>521000</v>
      </c>
      <c r="M206" s="88"/>
      <c r="N206" s="56">
        <f>N207+N209</f>
        <v>500000</v>
      </c>
      <c r="O206" s="56">
        <f>O207+O209</f>
        <v>261362.89</v>
      </c>
      <c r="P206" s="133">
        <f t="shared" si="11"/>
        <v>52.3</v>
      </c>
    </row>
    <row r="207" spans="1:16" ht="31.5" customHeight="1">
      <c r="A207" s="19" t="s">
        <v>111</v>
      </c>
      <c r="B207" s="42" t="s">
        <v>420</v>
      </c>
      <c r="C207" s="42" t="s">
        <v>424</v>
      </c>
      <c r="D207" s="42" t="s">
        <v>77</v>
      </c>
      <c r="E207" s="42"/>
      <c r="F207" s="56">
        <f>F208</f>
        <v>500000</v>
      </c>
      <c r="G207" s="88"/>
      <c r="H207" s="56">
        <f>H208</f>
        <v>500000</v>
      </c>
      <c r="I207" s="88"/>
      <c r="J207" s="56">
        <f>J208</f>
        <v>500000</v>
      </c>
      <c r="K207" s="111"/>
      <c r="L207" s="56">
        <f>L208</f>
        <v>500000</v>
      </c>
      <c r="M207" s="88"/>
      <c r="N207" s="56">
        <f>N208</f>
        <v>500000</v>
      </c>
      <c r="O207" s="56">
        <f>O208</f>
        <v>261362.89</v>
      </c>
      <c r="P207" s="133">
        <f t="shared" si="11"/>
        <v>52.3</v>
      </c>
    </row>
    <row r="208" spans="1:16" ht="78" customHeight="1">
      <c r="A208" s="22" t="s">
        <v>388</v>
      </c>
      <c r="B208" s="42" t="s">
        <v>420</v>
      </c>
      <c r="C208" s="42" t="s">
        <v>424</v>
      </c>
      <c r="D208" s="42" t="s">
        <v>77</v>
      </c>
      <c r="E208" s="42" t="s">
        <v>31</v>
      </c>
      <c r="F208" s="56">
        <v>500000</v>
      </c>
      <c r="G208" s="88"/>
      <c r="H208" s="56">
        <f>F208+G208</f>
        <v>500000</v>
      </c>
      <c r="I208" s="88"/>
      <c r="J208" s="56">
        <f>H208+I208</f>
        <v>500000</v>
      </c>
      <c r="K208" s="111"/>
      <c r="L208" s="56">
        <f>J208+K208</f>
        <v>500000</v>
      </c>
      <c r="M208" s="88"/>
      <c r="N208" s="56">
        <f>L208+M208</f>
        <v>500000</v>
      </c>
      <c r="O208" s="56">
        <v>261362.89</v>
      </c>
      <c r="P208" s="133">
        <f t="shared" si="11"/>
        <v>52.3</v>
      </c>
    </row>
    <row r="209" spans="1:16" ht="129" customHeight="1">
      <c r="A209" s="33" t="s">
        <v>367</v>
      </c>
      <c r="B209" s="42" t="s">
        <v>420</v>
      </c>
      <c r="C209" s="42" t="s">
        <v>424</v>
      </c>
      <c r="D209" s="42" t="s">
        <v>78</v>
      </c>
      <c r="E209" s="42"/>
      <c r="F209" s="56">
        <f>F210</f>
        <v>21000</v>
      </c>
      <c r="G209" s="88"/>
      <c r="H209" s="56">
        <f>H210</f>
        <v>21000</v>
      </c>
      <c r="I209" s="88"/>
      <c r="J209" s="56">
        <f>J210</f>
        <v>21000</v>
      </c>
      <c r="K209" s="111"/>
      <c r="L209" s="56">
        <f>L210</f>
        <v>21000</v>
      </c>
      <c r="M209" s="88"/>
      <c r="N209" s="56">
        <f>N210</f>
        <v>0</v>
      </c>
      <c r="O209" s="56">
        <f>O210</f>
        <v>0</v>
      </c>
      <c r="P209" s="133" t="str">
        <f t="shared" si="11"/>
        <v>-</v>
      </c>
    </row>
    <row r="210" spans="1:16" ht="78" customHeight="1">
      <c r="A210" s="11" t="s">
        <v>389</v>
      </c>
      <c r="B210" s="42" t="s">
        <v>420</v>
      </c>
      <c r="C210" s="42" t="s">
        <v>424</v>
      </c>
      <c r="D210" s="42" t="s">
        <v>78</v>
      </c>
      <c r="E210" s="42" t="s">
        <v>31</v>
      </c>
      <c r="F210" s="56">
        <v>21000</v>
      </c>
      <c r="G210" s="88"/>
      <c r="H210" s="56">
        <f>F210+G210</f>
        <v>21000</v>
      </c>
      <c r="I210" s="88"/>
      <c r="J210" s="56">
        <f>H210+I210</f>
        <v>21000</v>
      </c>
      <c r="K210" s="111"/>
      <c r="L210" s="56">
        <f>J210+K210</f>
        <v>21000</v>
      </c>
      <c r="M210" s="88">
        <v>-21000</v>
      </c>
      <c r="N210" s="56">
        <f>L210+M210</f>
        <v>0</v>
      </c>
      <c r="O210" s="56">
        <v>0</v>
      </c>
      <c r="P210" s="133" t="str">
        <f t="shared" si="11"/>
        <v>-</v>
      </c>
    </row>
    <row r="211" spans="1:16" ht="21.75" customHeight="1">
      <c r="A211" s="9" t="s">
        <v>455</v>
      </c>
      <c r="B211" s="42" t="s">
        <v>420</v>
      </c>
      <c r="C211" s="42" t="s">
        <v>413</v>
      </c>
      <c r="D211" s="42"/>
      <c r="E211" s="42"/>
      <c r="F211" s="58">
        <f>F212</f>
        <v>1000000</v>
      </c>
      <c r="G211" s="88"/>
      <c r="H211" s="58">
        <f>H212</f>
        <v>1000000</v>
      </c>
      <c r="I211" s="88"/>
      <c r="J211" s="58">
        <f>J212</f>
        <v>1000000</v>
      </c>
      <c r="K211" s="111"/>
      <c r="L211" s="58">
        <f>L212</f>
        <v>1000000</v>
      </c>
      <c r="M211" s="88"/>
      <c r="N211" s="58">
        <f aca="true" t="shared" si="12" ref="N211:O215">N212</f>
        <v>899950</v>
      </c>
      <c r="O211" s="58">
        <f t="shared" si="12"/>
        <v>282865.09</v>
      </c>
      <c r="P211" s="133">
        <f t="shared" si="11"/>
        <v>31.4</v>
      </c>
    </row>
    <row r="212" spans="1:16" ht="31.5" customHeight="1">
      <c r="A212" s="9" t="s">
        <v>429</v>
      </c>
      <c r="B212" s="42" t="s">
        <v>420</v>
      </c>
      <c r="C212" s="42" t="s">
        <v>430</v>
      </c>
      <c r="D212" s="42"/>
      <c r="E212" s="42"/>
      <c r="F212" s="58">
        <f>F213</f>
        <v>1000000</v>
      </c>
      <c r="G212" s="88"/>
      <c r="H212" s="58">
        <f>H213</f>
        <v>1000000</v>
      </c>
      <c r="I212" s="88"/>
      <c r="J212" s="58">
        <f>J213</f>
        <v>1000000</v>
      </c>
      <c r="K212" s="111"/>
      <c r="L212" s="58">
        <f>L213</f>
        <v>1000000</v>
      </c>
      <c r="M212" s="88"/>
      <c r="N212" s="58">
        <f t="shared" si="12"/>
        <v>899950</v>
      </c>
      <c r="O212" s="58">
        <f t="shared" si="12"/>
        <v>282865.09</v>
      </c>
      <c r="P212" s="133">
        <f t="shared" si="11"/>
        <v>31.4</v>
      </c>
    </row>
    <row r="213" spans="1:16" ht="65.25" customHeight="1">
      <c r="A213" s="39" t="s">
        <v>120</v>
      </c>
      <c r="B213" s="42" t="s">
        <v>420</v>
      </c>
      <c r="C213" s="42" t="s">
        <v>430</v>
      </c>
      <c r="D213" s="42" t="s">
        <v>210</v>
      </c>
      <c r="E213" s="42"/>
      <c r="F213" s="58">
        <f>F214</f>
        <v>1000000</v>
      </c>
      <c r="G213" s="88"/>
      <c r="H213" s="58">
        <f>H214</f>
        <v>1000000</v>
      </c>
      <c r="I213" s="88"/>
      <c r="J213" s="58">
        <f>J214</f>
        <v>1000000</v>
      </c>
      <c r="K213" s="111"/>
      <c r="L213" s="58">
        <f>L214</f>
        <v>1000000</v>
      </c>
      <c r="M213" s="88"/>
      <c r="N213" s="58">
        <f t="shared" si="12"/>
        <v>899950</v>
      </c>
      <c r="O213" s="58">
        <f t="shared" si="12"/>
        <v>282865.09</v>
      </c>
      <c r="P213" s="133">
        <f t="shared" si="11"/>
        <v>31.4</v>
      </c>
    </row>
    <row r="214" spans="1:16" ht="63.75" customHeight="1">
      <c r="A214" s="13" t="s">
        <v>236</v>
      </c>
      <c r="B214" s="42" t="s">
        <v>420</v>
      </c>
      <c r="C214" s="42" t="s">
        <v>430</v>
      </c>
      <c r="D214" s="42" t="s">
        <v>215</v>
      </c>
      <c r="E214" s="42"/>
      <c r="F214" s="58">
        <f>F215</f>
        <v>1000000</v>
      </c>
      <c r="G214" s="88"/>
      <c r="H214" s="58">
        <f>H215</f>
        <v>1000000</v>
      </c>
      <c r="I214" s="88"/>
      <c r="J214" s="58">
        <f>J215</f>
        <v>1000000</v>
      </c>
      <c r="K214" s="111"/>
      <c r="L214" s="58">
        <f>L215</f>
        <v>1000000</v>
      </c>
      <c r="M214" s="88"/>
      <c r="N214" s="58">
        <f t="shared" si="12"/>
        <v>899950</v>
      </c>
      <c r="O214" s="58">
        <f t="shared" si="12"/>
        <v>282865.09</v>
      </c>
      <c r="P214" s="133">
        <f t="shared" si="11"/>
        <v>31.4</v>
      </c>
    </row>
    <row r="215" spans="1:16" ht="30.75" customHeight="1">
      <c r="A215" s="13" t="s">
        <v>239</v>
      </c>
      <c r="B215" s="42" t="s">
        <v>420</v>
      </c>
      <c r="C215" s="42" t="s">
        <v>430</v>
      </c>
      <c r="D215" s="42" t="s">
        <v>225</v>
      </c>
      <c r="E215" s="42"/>
      <c r="F215" s="58">
        <f>F216</f>
        <v>1000000</v>
      </c>
      <c r="G215" s="88"/>
      <c r="H215" s="58">
        <f>H216</f>
        <v>1000000</v>
      </c>
      <c r="I215" s="88"/>
      <c r="J215" s="58">
        <f>J216</f>
        <v>1000000</v>
      </c>
      <c r="K215" s="111"/>
      <c r="L215" s="58">
        <f>L216</f>
        <v>1000000</v>
      </c>
      <c r="M215" s="88"/>
      <c r="N215" s="58">
        <f t="shared" si="12"/>
        <v>899950</v>
      </c>
      <c r="O215" s="58">
        <f t="shared" si="12"/>
        <v>282865.09</v>
      </c>
      <c r="P215" s="133">
        <f t="shared" si="11"/>
        <v>31.4</v>
      </c>
    </row>
    <row r="216" spans="1:16" ht="31.5" customHeight="1">
      <c r="A216" s="9" t="s">
        <v>382</v>
      </c>
      <c r="B216" s="42" t="s">
        <v>420</v>
      </c>
      <c r="C216" s="42" t="s">
        <v>430</v>
      </c>
      <c r="D216" s="42" t="s">
        <v>225</v>
      </c>
      <c r="E216" s="42" t="s">
        <v>373</v>
      </c>
      <c r="F216" s="56">
        <v>1000000</v>
      </c>
      <c r="G216" s="88"/>
      <c r="H216" s="56">
        <f>F216+G216</f>
        <v>1000000</v>
      </c>
      <c r="I216" s="88"/>
      <c r="J216" s="56">
        <f>H216+I216</f>
        <v>1000000</v>
      </c>
      <c r="K216" s="111"/>
      <c r="L216" s="56">
        <f>J216+K216</f>
        <v>1000000</v>
      </c>
      <c r="M216" s="88">
        <v>-100050</v>
      </c>
      <c r="N216" s="56">
        <f>L216+M216</f>
        <v>899950</v>
      </c>
      <c r="O216" s="56">
        <v>282865.09</v>
      </c>
      <c r="P216" s="133">
        <f t="shared" si="11"/>
        <v>31.4</v>
      </c>
    </row>
    <row r="217" spans="1:16" ht="17.25" customHeight="1">
      <c r="A217" s="9" t="s">
        <v>456</v>
      </c>
      <c r="B217" s="42" t="s">
        <v>420</v>
      </c>
      <c r="C217" s="42" t="s">
        <v>414</v>
      </c>
      <c r="D217" s="42"/>
      <c r="E217" s="42"/>
      <c r="F217" s="58">
        <f>F218</f>
        <v>1330100</v>
      </c>
      <c r="G217" s="88"/>
      <c r="H217" s="58">
        <f>H218</f>
        <v>1330100</v>
      </c>
      <c r="I217" s="88"/>
      <c r="J217" s="58">
        <f>J218</f>
        <v>1330100</v>
      </c>
      <c r="K217" s="111"/>
      <c r="L217" s="58">
        <f>L218</f>
        <v>1330100</v>
      </c>
      <c r="M217" s="88"/>
      <c r="N217" s="58">
        <f>N218</f>
        <v>1384905</v>
      </c>
      <c r="O217" s="58">
        <f>O218</f>
        <v>801523.8300000001</v>
      </c>
      <c r="P217" s="133">
        <f t="shared" si="11"/>
        <v>57.9</v>
      </c>
    </row>
    <row r="218" spans="1:16" ht="78.75" customHeight="1">
      <c r="A218" s="23" t="s">
        <v>322</v>
      </c>
      <c r="B218" s="42">
        <v>901</v>
      </c>
      <c r="C218" s="42" t="s">
        <v>416</v>
      </c>
      <c r="D218" s="42" t="s">
        <v>169</v>
      </c>
      <c r="E218" s="42"/>
      <c r="F218" s="58">
        <f>F219+F226+F231</f>
        <v>1330100</v>
      </c>
      <c r="G218" s="88"/>
      <c r="H218" s="58">
        <f>H219+H226+H231</f>
        <v>1330100</v>
      </c>
      <c r="I218" s="88"/>
      <c r="J218" s="58">
        <f>J219+J226+J231</f>
        <v>1330100</v>
      </c>
      <c r="K218" s="111"/>
      <c r="L218" s="58">
        <f>L219+L226+L231</f>
        <v>1330100</v>
      </c>
      <c r="M218" s="88"/>
      <c r="N218" s="58">
        <f>N219+N226+N231</f>
        <v>1384905</v>
      </c>
      <c r="O218" s="58">
        <f>O219+O226+O231</f>
        <v>801523.8300000001</v>
      </c>
      <c r="P218" s="133">
        <f t="shared" si="11"/>
        <v>57.9</v>
      </c>
    </row>
    <row r="219" spans="1:16" ht="51.75" customHeight="1">
      <c r="A219" s="29" t="s">
        <v>285</v>
      </c>
      <c r="B219" s="42" t="s">
        <v>420</v>
      </c>
      <c r="C219" s="42" t="s">
        <v>416</v>
      </c>
      <c r="D219" s="42" t="s">
        <v>170</v>
      </c>
      <c r="E219" s="42"/>
      <c r="F219" s="58">
        <f>F220</f>
        <v>936600</v>
      </c>
      <c r="G219" s="88"/>
      <c r="H219" s="58">
        <f>H220+H224</f>
        <v>936600</v>
      </c>
      <c r="I219" s="88"/>
      <c r="J219" s="58">
        <f>J220+J224</f>
        <v>936600</v>
      </c>
      <c r="K219" s="111"/>
      <c r="L219" s="58">
        <f>L220+L224</f>
        <v>936600</v>
      </c>
      <c r="M219" s="88"/>
      <c r="N219" s="58">
        <f>N220+N224</f>
        <v>936600</v>
      </c>
      <c r="O219" s="58">
        <f>O220+O224</f>
        <v>482008.76</v>
      </c>
      <c r="P219" s="133">
        <f t="shared" si="11"/>
        <v>51.5</v>
      </c>
    </row>
    <row r="220" spans="1:16" ht="30" customHeight="1">
      <c r="A220" s="54" t="s">
        <v>290</v>
      </c>
      <c r="B220" s="46">
        <v>901</v>
      </c>
      <c r="C220" s="46" t="s">
        <v>416</v>
      </c>
      <c r="D220" s="46" t="s">
        <v>171</v>
      </c>
      <c r="E220" s="46"/>
      <c r="F220" s="58">
        <f>F221+F223+F222</f>
        <v>936600</v>
      </c>
      <c r="G220" s="88"/>
      <c r="H220" s="58">
        <f>H221+H223+H222</f>
        <v>868600</v>
      </c>
      <c r="I220" s="88"/>
      <c r="J220" s="58">
        <f>J221+J223+J222</f>
        <v>868600</v>
      </c>
      <c r="K220" s="111"/>
      <c r="L220" s="58">
        <f>L221+L223+L222</f>
        <v>868600</v>
      </c>
      <c r="M220" s="88"/>
      <c r="N220" s="58">
        <f>N221+N223+N222</f>
        <v>868600</v>
      </c>
      <c r="O220" s="58">
        <f>O221+O223+O222</f>
        <v>451969.76</v>
      </c>
      <c r="P220" s="133">
        <f t="shared" si="11"/>
        <v>52</v>
      </c>
    </row>
    <row r="221" spans="1:16" ht="36.75" customHeight="1">
      <c r="A221" s="79" t="s">
        <v>372</v>
      </c>
      <c r="B221" s="46" t="s">
        <v>420</v>
      </c>
      <c r="C221" s="46" t="s">
        <v>416</v>
      </c>
      <c r="D221" s="46" t="s">
        <v>171</v>
      </c>
      <c r="E221" s="46" t="s">
        <v>371</v>
      </c>
      <c r="F221" s="58">
        <v>817500</v>
      </c>
      <c r="G221" s="88"/>
      <c r="H221" s="58">
        <f>F221+G221</f>
        <v>817500</v>
      </c>
      <c r="I221" s="88">
        <v>-860</v>
      </c>
      <c r="J221" s="58">
        <f>H221+I221</f>
        <v>816640</v>
      </c>
      <c r="K221" s="111"/>
      <c r="L221" s="58">
        <f>J221+K221</f>
        <v>816640</v>
      </c>
      <c r="M221" s="88">
        <v>-1660</v>
      </c>
      <c r="N221" s="58">
        <f>L221+M221</f>
        <v>814980</v>
      </c>
      <c r="O221" s="58">
        <v>433765.76</v>
      </c>
      <c r="P221" s="133">
        <f t="shared" si="11"/>
        <v>53.2</v>
      </c>
    </row>
    <row r="222" spans="1:16" ht="34.5" customHeight="1">
      <c r="A222" s="72" t="s">
        <v>382</v>
      </c>
      <c r="B222" s="46" t="s">
        <v>420</v>
      </c>
      <c r="C222" s="46" t="s">
        <v>416</v>
      </c>
      <c r="D222" s="46" t="s">
        <v>171</v>
      </c>
      <c r="E222" s="46" t="s">
        <v>373</v>
      </c>
      <c r="F222" s="58">
        <f>176500-58000</f>
        <v>118500</v>
      </c>
      <c r="G222" s="88">
        <v>-68000</v>
      </c>
      <c r="H222" s="58">
        <f>F222+G222</f>
        <v>50500</v>
      </c>
      <c r="I222" s="88">
        <v>460</v>
      </c>
      <c r="J222" s="58">
        <f>H222+I222</f>
        <v>50960</v>
      </c>
      <c r="K222" s="111"/>
      <c r="L222" s="58">
        <f>J222+K222</f>
        <v>50960</v>
      </c>
      <c r="M222" s="88">
        <v>1460</v>
      </c>
      <c r="N222" s="58">
        <f>L222+M222</f>
        <v>52420</v>
      </c>
      <c r="O222" s="58">
        <v>17004</v>
      </c>
      <c r="P222" s="133">
        <f t="shared" si="11"/>
        <v>32.4</v>
      </c>
    </row>
    <row r="223" spans="1:16" ht="22.5" customHeight="1">
      <c r="A223" s="79" t="s">
        <v>376</v>
      </c>
      <c r="B223" s="46" t="s">
        <v>420</v>
      </c>
      <c r="C223" s="46" t="s">
        <v>416</v>
      </c>
      <c r="D223" s="46" t="s">
        <v>171</v>
      </c>
      <c r="E223" s="46" t="s">
        <v>375</v>
      </c>
      <c r="F223" s="58">
        <v>600</v>
      </c>
      <c r="G223" s="88"/>
      <c r="H223" s="58">
        <f>F223+G223</f>
        <v>600</v>
      </c>
      <c r="I223" s="88">
        <v>400</v>
      </c>
      <c r="J223" s="58">
        <f>H223+I223</f>
        <v>1000</v>
      </c>
      <c r="K223" s="111"/>
      <c r="L223" s="58">
        <f>J223+K223</f>
        <v>1000</v>
      </c>
      <c r="M223" s="88">
        <v>200</v>
      </c>
      <c r="N223" s="58">
        <f>L223+M223</f>
        <v>1200</v>
      </c>
      <c r="O223" s="58">
        <v>1200</v>
      </c>
      <c r="P223" s="133">
        <f t="shared" si="11"/>
        <v>100</v>
      </c>
    </row>
    <row r="224" spans="1:16" ht="30.75" customHeight="1">
      <c r="A224" s="118" t="s">
        <v>6</v>
      </c>
      <c r="B224" s="46" t="s">
        <v>420</v>
      </c>
      <c r="C224" s="46" t="s">
        <v>416</v>
      </c>
      <c r="D224" s="46" t="s">
        <v>521</v>
      </c>
      <c r="E224" s="46"/>
      <c r="F224" s="58"/>
      <c r="G224" s="88"/>
      <c r="H224" s="58">
        <f>H225</f>
        <v>68000</v>
      </c>
      <c r="I224" s="88"/>
      <c r="J224" s="58">
        <f>J225</f>
        <v>68000</v>
      </c>
      <c r="K224" s="111"/>
      <c r="L224" s="58">
        <f>L225</f>
        <v>68000</v>
      </c>
      <c r="M224" s="88"/>
      <c r="N224" s="58">
        <f>N225</f>
        <v>68000</v>
      </c>
      <c r="O224" s="58">
        <f>O225</f>
        <v>30039</v>
      </c>
      <c r="P224" s="133">
        <f t="shared" si="11"/>
        <v>44.2</v>
      </c>
    </row>
    <row r="225" spans="1:16" ht="32.25" customHeight="1">
      <c r="A225" s="72" t="s">
        <v>382</v>
      </c>
      <c r="B225" s="46" t="s">
        <v>420</v>
      </c>
      <c r="C225" s="46" t="s">
        <v>416</v>
      </c>
      <c r="D225" s="46" t="s">
        <v>521</v>
      </c>
      <c r="E225" s="46" t="s">
        <v>373</v>
      </c>
      <c r="F225" s="58"/>
      <c r="G225" s="88">
        <v>68000</v>
      </c>
      <c r="H225" s="58">
        <f>F225+G225</f>
        <v>68000</v>
      </c>
      <c r="I225" s="88"/>
      <c r="J225" s="58">
        <f>H225+I225</f>
        <v>68000</v>
      </c>
      <c r="K225" s="111"/>
      <c r="L225" s="58">
        <f>J225+K225</f>
        <v>68000</v>
      </c>
      <c r="M225" s="88"/>
      <c r="N225" s="58">
        <f>L225+M225</f>
        <v>68000</v>
      </c>
      <c r="O225" s="58">
        <v>30039</v>
      </c>
      <c r="P225" s="133">
        <f t="shared" si="11"/>
        <v>44.2</v>
      </c>
    </row>
    <row r="226" spans="1:16" ht="51" customHeight="1">
      <c r="A226" s="73" t="s">
        <v>291</v>
      </c>
      <c r="B226" s="46">
        <v>901</v>
      </c>
      <c r="C226" s="46" t="s">
        <v>416</v>
      </c>
      <c r="D226" s="46" t="s">
        <v>172</v>
      </c>
      <c r="E226" s="46"/>
      <c r="F226" s="58">
        <f>F227</f>
        <v>155500</v>
      </c>
      <c r="G226" s="88"/>
      <c r="H226" s="58">
        <f>H227</f>
        <v>155500</v>
      </c>
      <c r="I226" s="88"/>
      <c r="J226" s="58">
        <f>J227</f>
        <v>155500</v>
      </c>
      <c r="K226" s="111"/>
      <c r="L226" s="58">
        <f>L227</f>
        <v>155500</v>
      </c>
      <c r="M226" s="88"/>
      <c r="N226" s="58">
        <f>N227+N229</f>
        <v>210305</v>
      </c>
      <c r="O226" s="58">
        <f>O227+O229</f>
        <v>117313</v>
      </c>
      <c r="P226" s="133">
        <f t="shared" si="11"/>
        <v>55.8</v>
      </c>
    </row>
    <row r="227" spans="1:16" ht="46.5" customHeight="1">
      <c r="A227" s="54" t="s">
        <v>292</v>
      </c>
      <c r="B227" s="46">
        <v>901</v>
      </c>
      <c r="C227" s="46" t="s">
        <v>416</v>
      </c>
      <c r="D227" s="46" t="s">
        <v>173</v>
      </c>
      <c r="E227" s="46"/>
      <c r="F227" s="58">
        <f>F228</f>
        <v>155500</v>
      </c>
      <c r="G227" s="88"/>
      <c r="H227" s="58">
        <f>H228</f>
        <v>155500</v>
      </c>
      <c r="I227" s="88"/>
      <c r="J227" s="58">
        <f>J228</f>
        <v>155500</v>
      </c>
      <c r="K227" s="111"/>
      <c r="L227" s="58">
        <f>L228</f>
        <v>155500</v>
      </c>
      <c r="M227" s="88"/>
      <c r="N227" s="58">
        <f>N228</f>
        <v>145905</v>
      </c>
      <c r="O227" s="58">
        <f>O228</f>
        <v>117313</v>
      </c>
      <c r="P227" s="133">
        <f t="shared" si="11"/>
        <v>80.4</v>
      </c>
    </row>
    <row r="228" spans="1:16" ht="33" customHeight="1">
      <c r="A228" s="72" t="s">
        <v>382</v>
      </c>
      <c r="B228" s="46" t="s">
        <v>420</v>
      </c>
      <c r="C228" s="46" t="s">
        <v>416</v>
      </c>
      <c r="D228" s="46" t="s">
        <v>173</v>
      </c>
      <c r="E228" s="46" t="s">
        <v>373</v>
      </c>
      <c r="F228" s="58">
        <f>97500+58000</f>
        <v>155500</v>
      </c>
      <c r="G228" s="88"/>
      <c r="H228" s="58">
        <f>F228+G228</f>
        <v>155500</v>
      </c>
      <c r="I228" s="88"/>
      <c r="J228" s="58">
        <f>H228+I228</f>
        <v>155500</v>
      </c>
      <c r="K228" s="111"/>
      <c r="L228" s="58">
        <f>J228+K228</f>
        <v>155500</v>
      </c>
      <c r="M228" s="88">
        <v>-9595</v>
      </c>
      <c r="N228" s="58">
        <f>L228+M228</f>
        <v>145905</v>
      </c>
      <c r="O228" s="58">
        <v>117313</v>
      </c>
      <c r="P228" s="133">
        <f t="shared" si="11"/>
        <v>80.4</v>
      </c>
    </row>
    <row r="229" spans="1:16" ht="33" customHeight="1">
      <c r="A229" s="29" t="s">
        <v>3</v>
      </c>
      <c r="B229" s="46" t="s">
        <v>420</v>
      </c>
      <c r="C229" s="46" t="s">
        <v>416</v>
      </c>
      <c r="D229" s="46" t="s">
        <v>4</v>
      </c>
      <c r="E229" s="46"/>
      <c r="F229" s="58"/>
      <c r="G229" s="88"/>
      <c r="H229" s="58"/>
      <c r="I229" s="88"/>
      <c r="J229" s="58"/>
      <c r="K229" s="111"/>
      <c r="L229" s="58"/>
      <c r="M229" s="88"/>
      <c r="N229" s="58">
        <f>N230</f>
        <v>64400</v>
      </c>
      <c r="O229" s="58">
        <f>O230</f>
        <v>0</v>
      </c>
      <c r="P229" s="133">
        <f t="shared" si="11"/>
        <v>0</v>
      </c>
    </row>
    <row r="230" spans="1:16" ht="30" customHeight="1">
      <c r="A230" s="29" t="s">
        <v>35</v>
      </c>
      <c r="B230" s="46" t="s">
        <v>420</v>
      </c>
      <c r="C230" s="46" t="s">
        <v>416</v>
      </c>
      <c r="D230" s="46" t="s">
        <v>4</v>
      </c>
      <c r="E230" s="46" t="s">
        <v>373</v>
      </c>
      <c r="F230" s="58"/>
      <c r="G230" s="88"/>
      <c r="H230" s="58"/>
      <c r="I230" s="88"/>
      <c r="J230" s="58"/>
      <c r="K230" s="111"/>
      <c r="L230" s="58"/>
      <c r="M230" s="88">
        <v>64400</v>
      </c>
      <c r="N230" s="58">
        <f>L230+M230</f>
        <v>64400</v>
      </c>
      <c r="O230" s="58">
        <v>0</v>
      </c>
      <c r="P230" s="133">
        <f t="shared" si="11"/>
        <v>0</v>
      </c>
    </row>
    <row r="231" spans="1:16" s="6" customFormat="1" ht="47.25" customHeight="1">
      <c r="A231" s="54" t="s">
        <v>293</v>
      </c>
      <c r="B231" s="46">
        <v>901</v>
      </c>
      <c r="C231" s="46" t="s">
        <v>416</v>
      </c>
      <c r="D231" s="46" t="s">
        <v>174</v>
      </c>
      <c r="E231" s="46"/>
      <c r="F231" s="58">
        <f>F232</f>
        <v>238000</v>
      </c>
      <c r="G231" s="107"/>
      <c r="H231" s="58">
        <f>H232</f>
        <v>238000</v>
      </c>
      <c r="I231" s="107"/>
      <c r="J231" s="58">
        <f>J232</f>
        <v>238000</v>
      </c>
      <c r="K231" s="115"/>
      <c r="L231" s="58">
        <f>L232</f>
        <v>238000</v>
      </c>
      <c r="M231" s="107"/>
      <c r="N231" s="58">
        <f>N232</f>
        <v>238000</v>
      </c>
      <c r="O231" s="58">
        <f>O232</f>
        <v>202202.07</v>
      </c>
      <c r="P231" s="133">
        <f t="shared" si="11"/>
        <v>85</v>
      </c>
    </row>
    <row r="232" spans="1:16" s="6" customFormat="1" ht="30" customHeight="1">
      <c r="A232" s="54" t="s">
        <v>294</v>
      </c>
      <c r="B232" s="46">
        <v>901</v>
      </c>
      <c r="C232" s="46" t="s">
        <v>416</v>
      </c>
      <c r="D232" s="46" t="s">
        <v>175</v>
      </c>
      <c r="E232" s="46"/>
      <c r="F232" s="58">
        <f>F233</f>
        <v>238000</v>
      </c>
      <c r="G232" s="107"/>
      <c r="H232" s="58">
        <f>H233</f>
        <v>238000</v>
      </c>
      <c r="I232" s="107"/>
      <c r="J232" s="58">
        <f>J233</f>
        <v>238000</v>
      </c>
      <c r="K232" s="115"/>
      <c r="L232" s="58">
        <f>L233</f>
        <v>238000</v>
      </c>
      <c r="M232" s="107"/>
      <c r="N232" s="58">
        <f>N233</f>
        <v>238000</v>
      </c>
      <c r="O232" s="58">
        <f>O233</f>
        <v>202202.07</v>
      </c>
      <c r="P232" s="133">
        <f t="shared" si="11"/>
        <v>85</v>
      </c>
    </row>
    <row r="233" spans="1:16" s="6" customFormat="1" ht="18.75" customHeight="1">
      <c r="A233" s="32" t="s">
        <v>28</v>
      </c>
      <c r="B233" s="46">
        <v>901</v>
      </c>
      <c r="C233" s="46" t="s">
        <v>416</v>
      </c>
      <c r="D233" s="46" t="s">
        <v>175</v>
      </c>
      <c r="E233" s="46" t="s">
        <v>373</v>
      </c>
      <c r="F233" s="56">
        <v>238000</v>
      </c>
      <c r="G233" s="107"/>
      <c r="H233" s="56">
        <f>F233+G233</f>
        <v>238000</v>
      </c>
      <c r="I233" s="107"/>
      <c r="J233" s="56">
        <f>H233+I233</f>
        <v>238000</v>
      </c>
      <c r="K233" s="115"/>
      <c r="L233" s="56">
        <f>J233+K233</f>
        <v>238000</v>
      </c>
      <c r="M233" s="107"/>
      <c r="N233" s="56">
        <f>L233+M233</f>
        <v>238000</v>
      </c>
      <c r="O233" s="56">
        <v>202202.07</v>
      </c>
      <c r="P233" s="133">
        <f t="shared" si="11"/>
        <v>85</v>
      </c>
    </row>
    <row r="234" spans="1:16" ht="16.5" customHeight="1">
      <c r="A234" s="17" t="s">
        <v>459</v>
      </c>
      <c r="B234" s="44" t="s">
        <v>420</v>
      </c>
      <c r="C234" s="44" t="s">
        <v>432</v>
      </c>
      <c r="D234" s="44"/>
      <c r="E234" s="44"/>
      <c r="F234" s="57">
        <f>F239+F272+F235</f>
        <v>116368300</v>
      </c>
      <c r="G234" s="88"/>
      <c r="H234" s="57">
        <f>H239+H272+H235</f>
        <v>116518100</v>
      </c>
      <c r="I234" s="88"/>
      <c r="J234" s="57">
        <f>J239+J272+J235</f>
        <v>116518100</v>
      </c>
      <c r="K234" s="111"/>
      <c r="L234" s="57">
        <f>L239+L272+L235</f>
        <v>121304000</v>
      </c>
      <c r="M234" s="88"/>
      <c r="N234" s="57">
        <f>N239+N272+N235</f>
        <v>122013807.3</v>
      </c>
      <c r="O234" s="57">
        <f>O239+O272+O235</f>
        <v>91298849.1</v>
      </c>
      <c r="P234" s="133">
        <f t="shared" si="11"/>
        <v>74.8</v>
      </c>
    </row>
    <row r="235" spans="1:16" ht="17.25" customHeight="1">
      <c r="A235" s="17" t="s">
        <v>460</v>
      </c>
      <c r="B235" s="44" t="s">
        <v>420</v>
      </c>
      <c r="C235" s="44" t="s">
        <v>444</v>
      </c>
      <c r="D235" s="44"/>
      <c r="E235" s="44"/>
      <c r="F235" s="57">
        <f>F236</f>
        <v>6547900</v>
      </c>
      <c r="G235" s="88"/>
      <c r="H235" s="57">
        <f>H236</f>
        <v>6547900</v>
      </c>
      <c r="I235" s="88"/>
      <c r="J235" s="57">
        <f>J236</f>
        <v>6547900</v>
      </c>
      <c r="K235" s="111"/>
      <c r="L235" s="57">
        <f>L236</f>
        <v>6547900</v>
      </c>
      <c r="M235" s="88"/>
      <c r="N235" s="57">
        <f aca="true" t="shared" si="13" ref="N235:O237">N236</f>
        <v>7012180</v>
      </c>
      <c r="O235" s="57">
        <f t="shared" si="13"/>
        <v>4615395.16</v>
      </c>
      <c r="P235" s="133">
        <f t="shared" si="11"/>
        <v>65.8</v>
      </c>
    </row>
    <row r="236" spans="1:16" ht="17.25" customHeight="1">
      <c r="A236" s="16" t="s">
        <v>296</v>
      </c>
      <c r="B236" s="44" t="s">
        <v>420</v>
      </c>
      <c r="C236" s="44" t="s">
        <v>444</v>
      </c>
      <c r="D236" s="44" t="s">
        <v>129</v>
      </c>
      <c r="E236" s="44"/>
      <c r="F236" s="57">
        <f>F237</f>
        <v>6547900</v>
      </c>
      <c r="G236" s="88"/>
      <c r="H236" s="57">
        <f>H237</f>
        <v>6547900</v>
      </c>
      <c r="I236" s="88"/>
      <c r="J236" s="57">
        <f>J237</f>
        <v>6547900</v>
      </c>
      <c r="K236" s="111"/>
      <c r="L236" s="57">
        <f>L237</f>
        <v>6547900</v>
      </c>
      <c r="M236" s="88"/>
      <c r="N236" s="57">
        <f t="shared" si="13"/>
        <v>7012180</v>
      </c>
      <c r="O236" s="57">
        <f t="shared" si="13"/>
        <v>4615395.16</v>
      </c>
      <c r="P236" s="133">
        <f t="shared" si="11"/>
        <v>65.8</v>
      </c>
    </row>
    <row r="237" spans="1:16" ht="32.25" customHeight="1">
      <c r="A237" s="16" t="s">
        <v>93</v>
      </c>
      <c r="B237" s="44" t="s">
        <v>420</v>
      </c>
      <c r="C237" s="44" t="s">
        <v>444</v>
      </c>
      <c r="D237" s="44" t="s">
        <v>92</v>
      </c>
      <c r="E237" s="44"/>
      <c r="F237" s="57">
        <f>F238</f>
        <v>6547900</v>
      </c>
      <c r="G237" s="88"/>
      <c r="H237" s="57">
        <f>H238</f>
        <v>6547900</v>
      </c>
      <c r="I237" s="88"/>
      <c r="J237" s="57">
        <f>J238</f>
        <v>6547900</v>
      </c>
      <c r="K237" s="111"/>
      <c r="L237" s="57">
        <f>L238</f>
        <v>6547900</v>
      </c>
      <c r="M237" s="88"/>
      <c r="N237" s="57">
        <f t="shared" si="13"/>
        <v>7012180</v>
      </c>
      <c r="O237" s="57">
        <f t="shared" si="13"/>
        <v>4615395.16</v>
      </c>
      <c r="P237" s="133">
        <f t="shared" si="11"/>
        <v>65.8</v>
      </c>
    </row>
    <row r="238" spans="1:16" ht="32.25" customHeight="1">
      <c r="A238" s="16" t="s">
        <v>362</v>
      </c>
      <c r="B238" s="44" t="s">
        <v>420</v>
      </c>
      <c r="C238" s="44" t="s">
        <v>444</v>
      </c>
      <c r="D238" s="44" t="s">
        <v>92</v>
      </c>
      <c r="E238" s="44" t="s">
        <v>386</v>
      </c>
      <c r="F238" s="56">
        <f>6547900</f>
        <v>6547900</v>
      </c>
      <c r="G238" s="88"/>
      <c r="H238" s="56">
        <f>F238+G238</f>
        <v>6547900</v>
      </c>
      <c r="I238" s="88"/>
      <c r="J238" s="56">
        <f>H238+I238</f>
        <v>6547900</v>
      </c>
      <c r="K238" s="111"/>
      <c r="L238" s="56">
        <f>J238+K238</f>
        <v>6547900</v>
      </c>
      <c r="M238" s="88">
        <v>464280</v>
      </c>
      <c r="N238" s="56">
        <f>L238+M238</f>
        <v>7012180</v>
      </c>
      <c r="O238" s="56">
        <v>4615395.16</v>
      </c>
      <c r="P238" s="133">
        <f t="shared" si="11"/>
        <v>65.8</v>
      </c>
    </row>
    <row r="239" spans="1:16" ht="19.5" customHeight="1">
      <c r="A239" s="9" t="s">
        <v>461</v>
      </c>
      <c r="B239" s="42" t="s">
        <v>420</v>
      </c>
      <c r="C239" s="42">
        <v>1003</v>
      </c>
      <c r="D239" s="42"/>
      <c r="E239" s="42"/>
      <c r="F239" s="56">
        <f>F252+F246+F266+F240</f>
        <v>105833794</v>
      </c>
      <c r="G239" s="88"/>
      <c r="H239" s="56">
        <f>H252+H246+H266+H240</f>
        <v>105190706.38</v>
      </c>
      <c r="I239" s="88"/>
      <c r="J239" s="56">
        <f>J252+J246+J266+J240</f>
        <v>105190706.38</v>
      </c>
      <c r="K239" s="111"/>
      <c r="L239" s="56">
        <f>L252+L246+L266+L240</f>
        <v>109976606.38</v>
      </c>
      <c r="M239" s="88"/>
      <c r="N239" s="56">
        <f>N252+N246+N266+N240</f>
        <v>110222133.67999999</v>
      </c>
      <c r="O239" s="56">
        <f>O252+O246+O266+O240</f>
        <v>83663398.99</v>
      </c>
      <c r="P239" s="133">
        <f t="shared" si="11"/>
        <v>75.9</v>
      </c>
    </row>
    <row r="240" spans="1:16" ht="19.5" customHeight="1">
      <c r="A240" s="16" t="s">
        <v>296</v>
      </c>
      <c r="B240" s="42" t="s">
        <v>420</v>
      </c>
      <c r="C240" s="42" t="s">
        <v>428</v>
      </c>
      <c r="D240" s="42" t="s">
        <v>129</v>
      </c>
      <c r="E240" s="42"/>
      <c r="F240" s="56">
        <f>F241</f>
        <v>2529900</v>
      </c>
      <c r="G240" s="88"/>
      <c r="H240" s="56">
        <f>H241+H244</f>
        <v>2629900</v>
      </c>
      <c r="I240" s="88"/>
      <c r="J240" s="56">
        <f>J241+J244</f>
        <v>2629900</v>
      </c>
      <c r="K240" s="111"/>
      <c r="L240" s="56">
        <f>L241+L244</f>
        <v>4129900</v>
      </c>
      <c r="M240" s="88"/>
      <c r="N240" s="56">
        <f>N241+N244</f>
        <v>4329427.3</v>
      </c>
      <c r="O240" s="56">
        <f>O241+O244</f>
        <v>236020</v>
      </c>
      <c r="P240" s="133">
        <f t="shared" si="11"/>
        <v>5.5</v>
      </c>
    </row>
    <row r="241" spans="1:16" ht="83.25" customHeight="1">
      <c r="A241" s="100" t="s">
        <v>2</v>
      </c>
      <c r="B241" s="42" t="s">
        <v>420</v>
      </c>
      <c r="C241" s="42" t="s">
        <v>428</v>
      </c>
      <c r="D241" s="42" t="s">
        <v>511</v>
      </c>
      <c r="E241" s="42"/>
      <c r="F241" s="56">
        <f>F242</f>
        <v>2529900</v>
      </c>
      <c r="G241" s="88"/>
      <c r="H241" s="56">
        <f>H242</f>
        <v>2529900</v>
      </c>
      <c r="I241" s="88"/>
      <c r="J241" s="56">
        <f>J242</f>
        <v>2529900</v>
      </c>
      <c r="K241" s="111"/>
      <c r="L241" s="56">
        <f>L242</f>
        <v>4029900</v>
      </c>
      <c r="M241" s="88"/>
      <c r="N241" s="56">
        <f>N242+N243</f>
        <v>4229427.3</v>
      </c>
      <c r="O241" s="56">
        <f>O242+O243</f>
        <v>196020</v>
      </c>
      <c r="P241" s="133">
        <f t="shared" si="11"/>
        <v>4.6</v>
      </c>
    </row>
    <row r="242" spans="1:16" ht="36" customHeight="1">
      <c r="A242" s="17" t="s">
        <v>382</v>
      </c>
      <c r="B242" s="42" t="s">
        <v>420</v>
      </c>
      <c r="C242" s="42" t="s">
        <v>428</v>
      </c>
      <c r="D242" s="42" t="s">
        <v>511</v>
      </c>
      <c r="E242" s="42" t="s">
        <v>373</v>
      </c>
      <c r="F242" s="56">
        <v>2529900</v>
      </c>
      <c r="G242" s="88"/>
      <c r="H242" s="56">
        <f>F242+G242</f>
        <v>2529900</v>
      </c>
      <c r="I242" s="88"/>
      <c r="J242" s="56">
        <f>H242+I242</f>
        <v>2529900</v>
      </c>
      <c r="K242" s="111">
        <v>1500000</v>
      </c>
      <c r="L242" s="56">
        <f>J242+K242</f>
        <v>4029900</v>
      </c>
      <c r="M242" s="88">
        <f>-514322+22169.77+691679.53-2529900</f>
        <v>-2330372.7</v>
      </c>
      <c r="N242" s="56">
        <f>L242+M242</f>
        <v>1699527.2999999998</v>
      </c>
      <c r="O242" s="56">
        <v>0</v>
      </c>
      <c r="P242" s="133">
        <f t="shared" si="11"/>
        <v>0</v>
      </c>
    </row>
    <row r="243" spans="1:16" ht="36" customHeight="1">
      <c r="A243" s="16" t="s">
        <v>362</v>
      </c>
      <c r="B243" s="42" t="s">
        <v>420</v>
      </c>
      <c r="C243" s="42" t="s">
        <v>428</v>
      </c>
      <c r="D243" s="42" t="s">
        <v>511</v>
      </c>
      <c r="E243" s="42" t="s">
        <v>386</v>
      </c>
      <c r="F243" s="56"/>
      <c r="G243" s="88"/>
      <c r="H243" s="56"/>
      <c r="I243" s="88"/>
      <c r="J243" s="56"/>
      <c r="K243" s="111"/>
      <c r="L243" s="56"/>
      <c r="M243" s="88">
        <v>2529900</v>
      </c>
      <c r="N243" s="56">
        <f>M243</f>
        <v>2529900</v>
      </c>
      <c r="O243" s="56">
        <v>196020</v>
      </c>
      <c r="P243" s="133">
        <f t="shared" si="11"/>
        <v>7.7</v>
      </c>
    </row>
    <row r="244" spans="1:16" ht="16.5" customHeight="1">
      <c r="A244" s="109" t="s">
        <v>524</v>
      </c>
      <c r="B244" s="42" t="s">
        <v>420</v>
      </c>
      <c r="C244" s="42">
        <v>1003</v>
      </c>
      <c r="D244" s="42" t="s">
        <v>130</v>
      </c>
      <c r="E244" s="42"/>
      <c r="F244" s="42"/>
      <c r="G244" s="88"/>
      <c r="H244" s="56">
        <f>H245</f>
        <v>100000</v>
      </c>
      <c r="I244" s="88"/>
      <c r="J244" s="56">
        <f>J245</f>
        <v>100000</v>
      </c>
      <c r="K244" s="111"/>
      <c r="L244" s="56">
        <f>L245</f>
        <v>100000</v>
      </c>
      <c r="M244" s="88"/>
      <c r="N244" s="56">
        <f>N245</f>
        <v>100000</v>
      </c>
      <c r="O244" s="56">
        <f>O245</f>
        <v>40000</v>
      </c>
      <c r="P244" s="133">
        <f t="shared" si="11"/>
        <v>40</v>
      </c>
    </row>
    <row r="245" spans="1:16" ht="44.25" customHeight="1">
      <c r="A245" s="30" t="s">
        <v>363</v>
      </c>
      <c r="B245" s="42" t="s">
        <v>420</v>
      </c>
      <c r="C245" s="42">
        <v>1003</v>
      </c>
      <c r="D245" s="42" t="s">
        <v>130</v>
      </c>
      <c r="E245" s="42" t="s">
        <v>387</v>
      </c>
      <c r="F245" s="42"/>
      <c r="G245" s="88">
        <v>100000</v>
      </c>
      <c r="H245" s="56">
        <f>F245+G245</f>
        <v>100000</v>
      </c>
      <c r="I245" s="88"/>
      <c r="J245" s="56">
        <f>H245+I245</f>
        <v>100000</v>
      </c>
      <c r="K245" s="111"/>
      <c r="L245" s="56">
        <f>J245+K245</f>
        <v>100000</v>
      </c>
      <c r="M245" s="88"/>
      <c r="N245" s="56">
        <f>L245+M245</f>
        <v>100000</v>
      </c>
      <c r="O245" s="56">
        <v>40000</v>
      </c>
      <c r="P245" s="133">
        <f t="shared" si="11"/>
        <v>40</v>
      </c>
    </row>
    <row r="246" spans="1:16" ht="81" customHeight="1">
      <c r="A246" s="23" t="s">
        <v>332</v>
      </c>
      <c r="B246" s="44" t="s">
        <v>420</v>
      </c>
      <c r="C246" s="44" t="s">
        <v>428</v>
      </c>
      <c r="D246" s="44" t="s">
        <v>169</v>
      </c>
      <c r="E246" s="44"/>
      <c r="F246" s="56">
        <f>F247</f>
        <v>437500</v>
      </c>
      <c r="G246" s="88"/>
      <c r="H246" s="56">
        <f>H247</f>
        <v>437500</v>
      </c>
      <c r="I246" s="88"/>
      <c r="J246" s="56">
        <f>J247</f>
        <v>437500</v>
      </c>
      <c r="K246" s="111"/>
      <c r="L246" s="56">
        <f>L247</f>
        <v>437500</v>
      </c>
      <c r="M246" s="88"/>
      <c r="N246" s="56">
        <f>N247</f>
        <v>483500</v>
      </c>
      <c r="O246" s="56">
        <f>O247</f>
        <v>0</v>
      </c>
      <c r="P246" s="133">
        <f t="shared" si="11"/>
        <v>0</v>
      </c>
    </row>
    <row r="247" spans="1:16" ht="47.25" customHeight="1">
      <c r="A247" s="30" t="s">
        <v>295</v>
      </c>
      <c r="B247" s="44" t="s">
        <v>420</v>
      </c>
      <c r="C247" s="44" t="s">
        <v>428</v>
      </c>
      <c r="D247" s="44" t="s">
        <v>79</v>
      </c>
      <c r="E247" s="44"/>
      <c r="F247" s="56">
        <f>F248</f>
        <v>437500</v>
      </c>
      <c r="G247" s="88"/>
      <c r="H247" s="56">
        <f>H248</f>
        <v>437500</v>
      </c>
      <c r="I247" s="88"/>
      <c r="J247" s="56">
        <f>J248</f>
        <v>437500</v>
      </c>
      <c r="K247" s="111"/>
      <c r="L247" s="56">
        <f>L248</f>
        <v>437500</v>
      </c>
      <c r="M247" s="88"/>
      <c r="N247" s="56">
        <f>N248+N250</f>
        <v>483500</v>
      </c>
      <c r="O247" s="56">
        <f>O248+O250</f>
        <v>0</v>
      </c>
      <c r="P247" s="133">
        <f t="shared" si="11"/>
        <v>0</v>
      </c>
    </row>
    <row r="248" spans="1:16" ht="48" customHeight="1">
      <c r="A248" s="30" t="s">
        <v>336</v>
      </c>
      <c r="B248" s="44" t="s">
        <v>420</v>
      </c>
      <c r="C248" s="44" t="s">
        <v>428</v>
      </c>
      <c r="D248" s="44" t="s">
        <v>80</v>
      </c>
      <c r="E248" s="44"/>
      <c r="F248" s="56">
        <f>F249</f>
        <v>437500</v>
      </c>
      <c r="G248" s="88"/>
      <c r="H248" s="56">
        <f>H249</f>
        <v>437500</v>
      </c>
      <c r="I248" s="88"/>
      <c r="J248" s="56">
        <f>J249</f>
        <v>437500</v>
      </c>
      <c r="K248" s="111"/>
      <c r="L248" s="56">
        <f>L249</f>
        <v>437500</v>
      </c>
      <c r="M248" s="88"/>
      <c r="N248" s="56">
        <f>N249</f>
        <v>437500</v>
      </c>
      <c r="O248" s="56">
        <f>O249</f>
        <v>0</v>
      </c>
      <c r="P248" s="133">
        <f t="shared" si="11"/>
        <v>0</v>
      </c>
    </row>
    <row r="249" spans="1:16" ht="45.75" customHeight="1">
      <c r="A249" s="30" t="s">
        <v>363</v>
      </c>
      <c r="B249" s="44" t="s">
        <v>420</v>
      </c>
      <c r="C249" s="44" t="s">
        <v>428</v>
      </c>
      <c r="D249" s="44" t="s">
        <v>80</v>
      </c>
      <c r="E249" s="44" t="s">
        <v>387</v>
      </c>
      <c r="F249" s="56">
        <v>437500</v>
      </c>
      <c r="G249" s="88"/>
      <c r="H249" s="56">
        <f>F249+G249</f>
        <v>437500</v>
      </c>
      <c r="I249" s="88"/>
      <c r="J249" s="56">
        <f>H249+I249</f>
        <v>437500</v>
      </c>
      <c r="K249" s="111"/>
      <c r="L249" s="56">
        <f>J249+K249</f>
        <v>437500</v>
      </c>
      <c r="M249" s="88"/>
      <c r="N249" s="56">
        <f>L249+M249</f>
        <v>437500</v>
      </c>
      <c r="O249" s="56">
        <v>0</v>
      </c>
      <c r="P249" s="133">
        <f t="shared" si="11"/>
        <v>0</v>
      </c>
    </row>
    <row r="250" spans="1:16" ht="65.25" customHeight="1">
      <c r="A250" s="30" t="s">
        <v>0</v>
      </c>
      <c r="B250" s="44" t="s">
        <v>420</v>
      </c>
      <c r="C250" s="44" t="s">
        <v>428</v>
      </c>
      <c r="D250" s="44" t="s">
        <v>1</v>
      </c>
      <c r="E250" s="44"/>
      <c r="F250" s="56"/>
      <c r="G250" s="88"/>
      <c r="H250" s="56"/>
      <c r="I250" s="88"/>
      <c r="J250" s="56"/>
      <c r="K250" s="111"/>
      <c r="L250" s="56"/>
      <c r="M250" s="88">
        <v>46000</v>
      </c>
      <c r="N250" s="56">
        <f>M250</f>
        <v>46000</v>
      </c>
      <c r="O250" s="56">
        <v>0</v>
      </c>
      <c r="P250" s="133">
        <f t="shared" si="11"/>
        <v>0</v>
      </c>
    </row>
    <row r="251" spans="1:16" ht="45.75" customHeight="1">
      <c r="A251" s="30" t="s">
        <v>363</v>
      </c>
      <c r="B251" s="44" t="s">
        <v>420</v>
      </c>
      <c r="C251" s="44" t="s">
        <v>428</v>
      </c>
      <c r="D251" s="44" t="s">
        <v>1</v>
      </c>
      <c r="E251" s="44" t="s">
        <v>387</v>
      </c>
      <c r="F251" s="56"/>
      <c r="G251" s="88"/>
      <c r="H251" s="56"/>
      <c r="I251" s="88"/>
      <c r="J251" s="56"/>
      <c r="K251" s="111"/>
      <c r="L251" s="56"/>
      <c r="M251" s="88">
        <v>46000</v>
      </c>
      <c r="N251" s="56">
        <f>M251</f>
        <v>46000</v>
      </c>
      <c r="O251" s="56">
        <v>0</v>
      </c>
      <c r="P251" s="133">
        <f t="shared" si="11"/>
        <v>0</v>
      </c>
    </row>
    <row r="252" spans="1:16" ht="94.5" customHeight="1">
      <c r="A252" s="19" t="s">
        <v>42</v>
      </c>
      <c r="B252" s="42" t="s">
        <v>420</v>
      </c>
      <c r="C252" s="42">
        <v>1003</v>
      </c>
      <c r="D252" s="42" t="s">
        <v>140</v>
      </c>
      <c r="E252" s="42"/>
      <c r="F252" s="56">
        <f>F253</f>
        <v>102216394</v>
      </c>
      <c r="G252" s="88"/>
      <c r="H252" s="56">
        <f>H253</f>
        <v>101473306.38</v>
      </c>
      <c r="I252" s="88"/>
      <c r="J252" s="56">
        <f>J253</f>
        <v>101473306.38</v>
      </c>
      <c r="K252" s="111"/>
      <c r="L252" s="56">
        <f>L253</f>
        <v>101544206.38</v>
      </c>
      <c r="M252" s="88"/>
      <c r="N252" s="56">
        <f>N253</f>
        <v>101544206.38</v>
      </c>
      <c r="O252" s="56">
        <f>O253</f>
        <v>79562378.99</v>
      </c>
      <c r="P252" s="133">
        <f t="shared" si="11"/>
        <v>78.4</v>
      </c>
    </row>
    <row r="253" spans="1:16" ht="95.25" customHeight="1">
      <c r="A253" s="110" t="s">
        <v>312</v>
      </c>
      <c r="B253" s="42" t="s">
        <v>420</v>
      </c>
      <c r="C253" s="42" t="s">
        <v>428</v>
      </c>
      <c r="D253" s="42" t="s">
        <v>76</v>
      </c>
      <c r="E253" s="42"/>
      <c r="F253" s="56">
        <f>F254+F257+F263</f>
        <v>102216394</v>
      </c>
      <c r="G253" s="88"/>
      <c r="H253" s="56">
        <f>H254+H257+H263</f>
        <v>101473306.38</v>
      </c>
      <c r="I253" s="88"/>
      <c r="J253" s="56">
        <f>J254+J257+J263</f>
        <v>101473306.38</v>
      </c>
      <c r="K253" s="111"/>
      <c r="L253" s="56">
        <f>L254+L257+L263+L260</f>
        <v>101544206.38</v>
      </c>
      <c r="M253" s="88"/>
      <c r="N253" s="56">
        <f>N254+N257+N263+N260</f>
        <v>101544206.38</v>
      </c>
      <c r="O253" s="56">
        <f>O254+O257+O263+O260</f>
        <v>79562378.99</v>
      </c>
      <c r="P253" s="133">
        <f t="shared" si="11"/>
        <v>78.4</v>
      </c>
    </row>
    <row r="254" spans="1:16" ht="90.75" customHeight="1">
      <c r="A254" s="110" t="s">
        <v>95</v>
      </c>
      <c r="B254" s="42" t="s">
        <v>420</v>
      </c>
      <c r="C254" s="42" t="s">
        <v>428</v>
      </c>
      <c r="D254" s="42" t="s">
        <v>81</v>
      </c>
      <c r="E254" s="42"/>
      <c r="F254" s="56">
        <f>F256</f>
        <v>13503000</v>
      </c>
      <c r="G254" s="88"/>
      <c r="H254" s="56">
        <f>H256+H255</f>
        <v>12759912.38</v>
      </c>
      <c r="I254" s="88"/>
      <c r="J254" s="56">
        <f>J256+J255</f>
        <v>12759912.38</v>
      </c>
      <c r="K254" s="111"/>
      <c r="L254" s="56">
        <f>L256+L255</f>
        <v>12759912.38</v>
      </c>
      <c r="M254" s="88"/>
      <c r="N254" s="56">
        <f>N256+N255</f>
        <v>12759912.38</v>
      </c>
      <c r="O254" s="56">
        <f>O256+O255</f>
        <v>7619530.85</v>
      </c>
      <c r="P254" s="133">
        <f t="shared" si="11"/>
        <v>59.7</v>
      </c>
    </row>
    <row r="255" spans="1:16" ht="38.25" customHeight="1">
      <c r="A255" s="17" t="s">
        <v>382</v>
      </c>
      <c r="B255" s="42" t="s">
        <v>420</v>
      </c>
      <c r="C255" s="42" t="s">
        <v>428</v>
      </c>
      <c r="D255" s="42" t="s">
        <v>81</v>
      </c>
      <c r="E255" s="42" t="s">
        <v>373</v>
      </c>
      <c r="F255" s="56"/>
      <c r="G255" s="88">
        <v>188575</v>
      </c>
      <c r="H255" s="56">
        <f>F255+G255</f>
        <v>188575</v>
      </c>
      <c r="I255" s="88"/>
      <c r="J255" s="56">
        <f>H255+I255</f>
        <v>188575</v>
      </c>
      <c r="K255" s="111"/>
      <c r="L255" s="56">
        <f>J255+K255</f>
        <v>188575</v>
      </c>
      <c r="M255" s="88"/>
      <c r="N255" s="56">
        <f>L255+M255</f>
        <v>188575</v>
      </c>
      <c r="O255" s="56">
        <v>99391.39</v>
      </c>
      <c r="P255" s="133">
        <f t="shared" si="11"/>
        <v>52.7</v>
      </c>
    </row>
    <row r="256" spans="1:16" ht="9" customHeight="1" hidden="1">
      <c r="A256" s="16" t="s">
        <v>362</v>
      </c>
      <c r="B256" s="42" t="s">
        <v>420</v>
      </c>
      <c r="C256" s="42" t="s">
        <v>428</v>
      </c>
      <c r="D256" s="42" t="s">
        <v>81</v>
      </c>
      <c r="E256" s="42" t="s">
        <v>386</v>
      </c>
      <c r="F256" s="56">
        <v>13503000</v>
      </c>
      <c r="G256" s="88">
        <v>-931662.62</v>
      </c>
      <c r="H256" s="56">
        <f>F256+G256</f>
        <v>12571337.38</v>
      </c>
      <c r="I256" s="88"/>
      <c r="J256" s="56">
        <f>H256+I256</f>
        <v>12571337.38</v>
      </c>
      <c r="K256" s="111"/>
      <c r="L256" s="56">
        <f>J256+K256</f>
        <v>12571337.38</v>
      </c>
      <c r="M256" s="88"/>
      <c r="N256" s="56">
        <f>L256+M256</f>
        <v>12571337.38</v>
      </c>
      <c r="O256" s="56">
        <v>7520139.46</v>
      </c>
      <c r="P256" s="133">
        <f t="shared" si="11"/>
        <v>59.8</v>
      </c>
    </row>
    <row r="257" spans="1:16" ht="108" customHeight="1">
      <c r="A257" s="19" t="s">
        <v>96</v>
      </c>
      <c r="B257" s="42" t="s">
        <v>420</v>
      </c>
      <c r="C257" s="42">
        <v>1003</v>
      </c>
      <c r="D257" s="42" t="s">
        <v>82</v>
      </c>
      <c r="E257" s="42"/>
      <c r="F257" s="56">
        <f>F259+F258</f>
        <v>77456394</v>
      </c>
      <c r="G257" s="88"/>
      <c r="H257" s="56">
        <f>H259+H258</f>
        <v>77456394</v>
      </c>
      <c r="I257" s="88"/>
      <c r="J257" s="56">
        <f>J259+J258</f>
        <v>77456394</v>
      </c>
      <c r="K257" s="111"/>
      <c r="L257" s="56">
        <f>L259+L258</f>
        <v>77456394</v>
      </c>
      <c r="M257" s="88"/>
      <c r="N257" s="56">
        <f>N259+N258</f>
        <v>77456394</v>
      </c>
      <c r="O257" s="56">
        <f>O259+O258</f>
        <v>64201555.05</v>
      </c>
      <c r="P257" s="133">
        <f t="shared" si="11"/>
        <v>82.9</v>
      </c>
    </row>
    <row r="258" spans="1:16" ht="39" customHeight="1">
      <c r="A258" s="17" t="s">
        <v>382</v>
      </c>
      <c r="B258" s="42" t="s">
        <v>420</v>
      </c>
      <c r="C258" s="42">
        <v>1003</v>
      </c>
      <c r="D258" s="42" t="s">
        <v>82</v>
      </c>
      <c r="E258" s="42" t="s">
        <v>373</v>
      </c>
      <c r="F258" s="56">
        <v>1161846</v>
      </c>
      <c r="G258" s="88"/>
      <c r="H258" s="56">
        <f>F258+G258</f>
        <v>1161846</v>
      </c>
      <c r="I258" s="88"/>
      <c r="J258" s="56">
        <f>H258+I258</f>
        <v>1161846</v>
      </c>
      <c r="K258" s="111"/>
      <c r="L258" s="56">
        <f>J258+K258</f>
        <v>1161846</v>
      </c>
      <c r="M258" s="88"/>
      <c r="N258" s="56">
        <f>L258+M258</f>
        <v>1161846</v>
      </c>
      <c r="O258" s="56">
        <v>843612.18</v>
      </c>
      <c r="P258" s="133">
        <f t="shared" si="11"/>
        <v>72.6</v>
      </c>
    </row>
    <row r="259" spans="1:16" ht="33.75" customHeight="1">
      <c r="A259" s="16" t="s">
        <v>362</v>
      </c>
      <c r="B259" s="42" t="s">
        <v>420</v>
      </c>
      <c r="C259" s="42">
        <v>1003</v>
      </c>
      <c r="D259" s="42" t="s">
        <v>82</v>
      </c>
      <c r="E259" s="42" t="s">
        <v>386</v>
      </c>
      <c r="F259" s="56">
        <v>76294548</v>
      </c>
      <c r="G259" s="88"/>
      <c r="H259" s="56">
        <f>F259+G259</f>
        <v>76294548</v>
      </c>
      <c r="I259" s="88"/>
      <c r="J259" s="56">
        <f>H259+I259</f>
        <v>76294548</v>
      </c>
      <c r="K259" s="111"/>
      <c r="L259" s="56">
        <f>J259+K259</f>
        <v>76294548</v>
      </c>
      <c r="M259" s="88"/>
      <c r="N259" s="56">
        <f>L259+M259</f>
        <v>76294548</v>
      </c>
      <c r="O259" s="56">
        <v>63357942.87</v>
      </c>
      <c r="P259" s="133">
        <f t="shared" si="11"/>
        <v>83</v>
      </c>
    </row>
    <row r="260" spans="1:16" ht="76.5" customHeight="1">
      <c r="A260" s="26" t="s">
        <v>553</v>
      </c>
      <c r="B260" s="42" t="s">
        <v>420</v>
      </c>
      <c r="C260" s="42" t="s">
        <v>428</v>
      </c>
      <c r="D260" s="42" t="s">
        <v>554</v>
      </c>
      <c r="E260" s="42"/>
      <c r="F260" s="56"/>
      <c r="G260" s="88"/>
      <c r="H260" s="56"/>
      <c r="I260" s="88"/>
      <c r="J260" s="56"/>
      <c r="K260" s="111"/>
      <c r="L260" s="56">
        <f>L262</f>
        <v>70900</v>
      </c>
      <c r="M260" s="88"/>
      <c r="N260" s="56">
        <f>N262+N261</f>
        <v>70900</v>
      </c>
      <c r="O260" s="56">
        <f>O262+O261</f>
        <v>1089.36</v>
      </c>
      <c r="P260" s="133">
        <f t="shared" si="11"/>
        <v>1.5</v>
      </c>
    </row>
    <row r="261" spans="1:16" ht="37.5" customHeight="1">
      <c r="A261" s="17" t="s">
        <v>382</v>
      </c>
      <c r="B261" s="42" t="s">
        <v>420</v>
      </c>
      <c r="C261" s="42" t="s">
        <v>428</v>
      </c>
      <c r="D261" s="42" t="s">
        <v>554</v>
      </c>
      <c r="E261" s="42" t="s">
        <v>373</v>
      </c>
      <c r="F261" s="56"/>
      <c r="G261" s="88"/>
      <c r="H261" s="56"/>
      <c r="I261" s="88"/>
      <c r="J261" s="56"/>
      <c r="K261" s="111"/>
      <c r="L261" s="56"/>
      <c r="M261" s="88">
        <v>1048</v>
      </c>
      <c r="N261" s="56">
        <f>M261</f>
        <v>1048</v>
      </c>
      <c r="O261" s="56">
        <v>0</v>
      </c>
      <c r="P261" s="133">
        <f t="shared" si="11"/>
        <v>0</v>
      </c>
    </row>
    <row r="262" spans="1:16" ht="31.5" customHeight="1">
      <c r="A262" s="16" t="s">
        <v>362</v>
      </c>
      <c r="B262" s="42" t="s">
        <v>420</v>
      </c>
      <c r="C262" s="42" t="s">
        <v>428</v>
      </c>
      <c r="D262" s="42" t="s">
        <v>554</v>
      </c>
      <c r="E262" s="42" t="s">
        <v>386</v>
      </c>
      <c r="F262" s="56"/>
      <c r="G262" s="88"/>
      <c r="H262" s="56"/>
      <c r="I262" s="88"/>
      <c r="J262" s="56"/>
      <c r="K262" s="111">
        <v>70900</v>
      </c>
      <c r="L262" s="56">
        <f>J262+K262</f>
        <v>70900</v>
      </c>
      <c r="M262" s="88">
        <v>-1048</v>
      </c>
      <c r="N262" s="56">
        <f>L262+M262</f>
        <v>69852</v>
      </c>
      <c r="O262" s="56">
        <v>1089.36</v>
      </c>
      <c r="P262" s="133">
        <f t="shared" si="11"/>
        <v>1.6</v>
      </c>
    </row>
    <row r="263" spans="1:16" ht="92.25" customHeight="1">
      <c r="A263" s="19" t="s">
        <v>97</v>
      </c>
      <c r="B263" s="42" t="s">
        <v>420</v>
      </c>
      <c r="C263" s="42" t="s">
        <v>428</v>
      </c>
      <c r="D263" s="42" t="s">
        <v>83</v>
      </c>
      <c r="E263" s="42"/>
      <c r="F263" s="56">
        <f>F265+F264</f>
        <v>11257000</v>
      </c>
      <c r="G263" s="88"/>
      <c r="H263" s="56">
        <f>H265+H264</f>
        <v>11257000</v>
      </c>
      <c r="I263" s="88"/>
      <c r="J263" s="56">
        <f>J265+J264</f>
        <v>11257000</v>
      </c>
      <c r="K263" s="111"/>
      <c r="L263" s="56">
        <f>L265+L264</f>
        <v>11257000</v>
      </c>
      <c r="M263" s="88"/>
      <c r="N263" s="56">
        <f>N265+N264</f>
        <v>11257000</v>
      </c>
      <c r="O263" s="56">
        <f>O265+O264</f>
        <v>7740203.7299999995</v>
      </c>
      <c r="P263" s="133">
        <f t="shared" si="11"/>
        <v>68.8</v>
      </c>
    </row>
    <row r="264" spans="1:16" ht="33" customHeight="1">
      <c r="A264" s="17" t="s">
        <v>382</v>
      </c>
      <c r="B264" s="42" t="s">
        <v>420</v>
      </c>
      <c r="C264" s="42" t="s">
        <v>428</v>
      </c>
      <c r="D264" s="42" t="s">
        <v>83</v>
      </c>
      <c r="E264" s="42" t="s">
        <v>373</v>
      </c>
      <c r="F264" s="56">
        <v>168855</v>
      </c>
      <c r="G264" s="88"/>
      <c r="H264" s="56">
        <f>F264+G264</f>
        <v>168855</v>
      </c>
      <c r="I264" s="88"/>
      <c r="J264" s="56">
        <f>H264+I264</f>
        <v>168855</v>
      </c>
      <c r="K264" s="111"/>
      <c r="L264" s="56">
        <f>J264+K264</f>
        <v>168855</v>
      </c>
      <c r="M264" s="88"/>
      <c r="N264" s="56">
        <f>L264+M264</f>
        <v>168855</v>
      </c>
      <c r="O264" s="56">
        <v>121962.3</v>
      </c>
      <c r="P264" s="133">
        <f t="shared" si="11"/>
        <v>72.2</v>
      </c>
    </row>
    <row r="265" spans="1:16" ht="31.5" customHeight="1">
      <c r="A265" s="16" t="s">
        <v>362</v>
      </c>
      <c r="B265" s="44" t="s">
        <v>420</v>
      </c>
      <c r="C265" s="44" t="s">
        <v>428</v>
      </c>
      <c r="D265" s="44" t="s">
        <v>83</v>
      </c>
      <c r="E265" s="42" t="s">
        <v>386</v>
      </c>
      <c r="F265" s="56">
        <v>11088145</v>
      </c>
      <c r="G265" s="88"/>
      <c r="H265" s="56">
        <f>F265+G265</f>
        <v>11088145</v>
      </c>
      <c r="I265" s="88"/>
      <c r="J265" s="56">
        <f>H265+I265</f>
        <v>11088145</v>
      </c>
      <c r="K265" s="111"/>
      <c r="L265" s="56">
        <f>J265+K265</f>
        <v>11088145</v>
      </c>
      <c r="M265" s="88"/>
      <c r="N265" s="56">
        <f>L265+M265</f>
        <v>11088145</v>
      </c>
      <c r="O265" s="56">
        <v>7618241.43</v>
      </c>
      <c r="P265" s="133">
        <f t="shared" si="11"/>
        <v>68.7</v>
      </c>
    </row>
    <row r="266" spans="1:16" s="7" customFormat="1" ht="81.75" customHeight="1">
      <c r="A266" s="40" t="s">
        <v>325</v>
      </c>
      <c r="B266" s="42" t="s">
        <v>420</v>
      </c>
      <c r="C266" s="42" t="s">
        <v>428</v>
      </c>
      <c r="D266" s="42" t="s">
        <v>68</v>
      </c>
      <c r="E266" s="44"/>
      <c r="F266" s="56">
        <f>F267</f>
        <v>650000</v>
      </c>
      <c r="G266" s="107"/>
      <c r="H266" s="56">
        <f>H267</f>
        <v>650000</v>
      </c>
      <c r="I266" s="107"/>
      <c r="J266" s="56">
        <f>J267</f>
        <v>650000</v>
      </c>
      <c r="K266" s="115"/>
      <c r="L266" s="56">
        <f>L267</f>
        <v>3865000</v>
      </c>
      <c r="M266" s="107"/>
      <c r="N266" s="56">
        <f>N267</f>
        <v>3865000</v>
      </c>
      <c r="O266" s="56">
        <f>O267</f>
        <v>3865000</v>
      </c>
      <c r="P266" s="133">
        <f t="shared" si="11"/>
        <v>100</v>
      </c>
    </row>
    <row r="267" spans="1:16" s="7" customFormat="1" ht="92.25" customHeight="1">
      <c r="A267" s="9" t="s">
        <v>390</v>
      </c>
      <c r="B267" s="44" t="s">
        <v>420</v>
      </c>
      <c r="C267" s="44" t="s">
        <v>428</v>
      </c>
      <c r="D267" s="44" t="s">
        <v>84</v>
      </c>
      <c r="E267" s="44"/>
      <c r="F267" s="56">
        <f>F268</f>
        <v>650000</v>
      </c>
      <c r="G267" s="107"/>
      <c r="H267" s="56">
        <f>H268</f>
        <v>650000</v>
      </c>
      <c r="I267" s="107"/>
      <c r="J267" s="56">
        <f>J268</f>
        <v>650000</v>
      </c>
      <c r="K267" s="115"/>
      <c r="L267" s="56">
        <f>L268+L270</f>
        <v>3865000</v>
      </c>
      <c r="M267" s="107"/>
      <c r="N267" s="56">
        <f>N268+N270</f>
        <v>3865000</v>
      </c>
      <c r="O267" s="56">
        <f>O268+O270</f>
        <v>3865000</v>
      </c>
      <c r="P267" s="133">
        <f t="shared" si="11"/>
        <v>100</v>
      </c>
    </row>
    <row r="268" spans="1:16" s="7" customFormat="1" ht="58.5" customHeight="1">
      <c r="A268" s="9" t="s">
        <v>391</v>
      </c>
      <c r="B268" s="44" t="s">
        <v>420</v>
      </c>
      <c r="C268" s="44" t="s">
        <v>428</v>
      </c>
      <c r="D268" s="44" t="s">
        <v>85</v>
      </c>
      <c r="E268" s="44"/>
      <c r="F268" s="56">
        <f>F269</f>
        <v>650000</v>
      </c>
      <c r="G268" s="107"/>
      <c r="H268" s="56">
        <f>H269</f>
        <v>650000</v>
      </c>
      <c r="I268" s="107"/>
      <c r="J268" s="56">
        <f>J269</f>
        <v>650000</v>
      </c>
      <c r="K268" s="115"/>
      <c r="L268" s="56">
        <f>L269</f>
        <v>650000</v>
      </c>
      <c r="M268" s="107"/>
      <c r="N268" s="56">
        <f>N269</f>
        <v>650000</v>
      </c>
      <c r="O268" s="56">
        <f>O269</f>
        <v>650000</v>
      </c>
      <c r="P268" s="133">
        <f t="shared" si="11"/>
        <v>100</v>
      </c>
    </row>
    <row r="269" spans="1:16" s="7" customFormat="1" ht="46.5" customHeight="1">
      <c r="A269" s="30" t="s">
        <v>363</v>
      </c>
      <c r="B269" s="44" t="s">
        <v>420</v>
      </c>
      <c r="C269" s="44" t="s">
        <v>428</v>
      </c>
      <c r="D269" s="44" t="s">
        <v>85</v>
      </c>
      <c r="E269" s="44" t="s">
        <v>387</v>
      </c>
      <c r="F269" s="56">
        <v>650000</v>
      </c>
      <c r="G269" s="107"/>
      <c r="H269" s="56">
        <f>F269+G269</f>
        <v>650000</v>
      </c>
      <c r="I269" s="107"/>
      <c r="J269" s="56">
        <f>H269+I269</f>
        <v>650000</v>
      </c>
      <c r="K269" s="115"/>
      <c r="L269" s="56">
        <f>J269+K269</f>
        <v>650000</v>
      </c>
      <c r="M269" s="107"/>
      <c r="N269" s="56">
        <f>L269+M269</f>
        <v>650000</v>
      </c>
      <c r="O269" s="56">
        <f>M269+N269</f>
        <v>650000</v>
      </c>
      <c r="P269" s="133">
        <f aca="true" t="shared" si="14" ref="P269:P332">IF(N269=0,"-",IF(O269/N269*100&gt;110,"свыше 100",ROUND((O269/N269*100),1)))</f>
        <v>100</v>
      </c>
    </row>
    <row r="270" spans="1:16" s="7" customFormat="1" ht="83.25" customHeight="1">
      <c r="A270" s="18" t="s">
        <v>556</v>
      </c>
      <c r="B270" s="44" t="s">
        <v>420</v>
      </c>
      <c r="C270" s="44" t="s">
        <v>428</v>
      </c>
      <c r="D270" s="44" t="s">
        <v>555</v>
      </c>
      <c r="E270" s="44"/>
      <c r="F270" s="56"/>
      <c r="G270" s="107"/>
      <c r="H270" s="56"/>
      <c r="I270" s="107"/>
      <c r="J270" s="56"/>
      <c r="K270" s="115"/>
      <c r="L270" s="56">
        <f>L271</f>
        <v>3215000</v>
      </c>
      <c r="M270" s="107"/>
      <c r="N270" s="56">
        <f>N271</f>
        <v>3215000</v>
      </c>
      <c r="O270" s="56">
        <f>O271</f>
        <v>3215000</v>
      </c>
      <c r="P270" s="133">
        <f t="shared" si="14"/>
        <v>100</v>
      </c>
    </row>
    <row r="271" spans="1:16" s="7" customFormat="1" ht="42" customHeight="1">
      <c r="A271" s="18" t="s">
        <v>557</v>
      </c>
      <c r="B271" s="44" t="s">
        <v>420</v>
      </c>
      <c r="C271" s="44" t="s">
        <v>428</v>
      </c>
      <c r="D271" s="44" t="s">
        <v>555</v>
      </c>
      <c r="E271" s="44" t="s">
        <v>387</v>
      </c>
      <c r="F271" s="56"/>
      <c r="G271" s="107"/>
      <c r="H271" s="56"/>
      <c r="I271" s="107"/>
      <c r="J271" s="56"/>
      <c r="K271" s="115">
        <v>3215000</v>
      </c>
      <c r="L271" s="56">
        <f>J271+K271</f>
        <v>3215000</v>
      </c>
      <c r="M271" s="107"/>
      <c r="N271" s="56">
        <f>L271+M271</f>
        <v>3215000</v>
      </c>
      <c r="O271" s="56">
        <f>M271+N271</f>
        <v>3215000</v>
      </c>
      <c r="P271" s="133">
        <f t="shared" si="14"/>
        <v>100</v>
      </c>
    </row>
    <row r="272" spans="1:16" s="7" customFormat="1" ht="32.25" customHeight="1">
      <c r="A272" s="9" t="s">
        <v>113</v>
      </c>
      <c r="B272" s="44" t="s">
        <v>420</v>
      </c>
      <c r="C272" s="44" t="s">
        <v>11</v>
      </c>
      <c r="D272" s="44"/>
      <c r="E272" s="44"/>
      <c r="F272" s="57">
        <f>F277+F273</f>
        <v>3986606</v>
      </c>
      <c r="G272" s="107"/>
      <c r="H272" s="57">
        <f>H277+H273</f>
        <v>4779493.62</v>
      </c>
      <c r="I272" s="107"/>
      <c r="J272" s="57">
        <f>J277+J273</f>
        <v>4779493.62</v>
      </c>
      <c r="K272" s="115"/>
      <c r="L272" s="57">
        <f>L277+L273</f>
        <v>4779493.62</v>
      </c>
      <c r="M272" s="107"/>
      <c r="N272" s="57">
        <f>N277+N273</f>
        <v>4779493.62</v>
      </c>
      <c r="O272" s="57">
        <f>O277+O273</f>
        <v>3020054.95</v>
      </c>
      <c r="P272" s="133">
        <f t="shared" si="14"/>
        <v>63.2</v>
      </c>
    </row>
    <row r="273" spans="1:16" s="7" customFormat="1" ht="81.75" customHeight="1">
      <c r="A273" s="27" t="s">
        <v>276</v>
      </c>
      <c r="B273" s="44" t="s">
        <v>420</v>
      </c>
      <c r="C273" s="44" t="s">
        <v>11</v>
      </c>
      <c r="D273" s="44" t="s">
        <v>143</v>
      </c>
      <c r="E273" s="44"/>
      <c r="F273" s="57">
        <f>F274</f>
        <v>350000</v>
      </c>
      <c r="G273" s="107"/>
      <c r="H273" s="57">
        <f>H274</f>
        <v>399800</v>
      </c>
      <c r="I273" s="107"/>
      <c r="J273" s="57">
        <f>J274</f>
        <v>399800</v>
      </c>
      <c r="K273" s="115"/>
      <c r="L273" s="57">
        <f>L274</f>
        <v>399800</v>
      </c>
      <c r="M273" s="107"/>
      <c r="N273" s="57">
        <f>N274</f>
        <v>399800</v>
      </c>
      <c r="O273" s="57">
        <f>O274</f>
        <v>357800</v>
      </c>
      <c r="P273" s="133">
        <f t="shared" si="14"/>
        <v>89.5</v>
      </c>
    </row>
    <row r="274" spans="1:16" s="7" customFormat="1" ht="59.25" customHeight="1">
      <c r="A274" s="11" t="s">
        <v>321</v>
      </c>
      <c r="B274" s="44" t="s">
        <v>420</v>
      </c>
      <c r="C274" s="44" t="s">
        <v>11</v>
      </c>
      <c r="D274" s="44" t="s">
        <v>86</v>
      </c>
      <c r="E274" s="44"/>
      <c r="F274" s="57">
        <f>F276</f>
        <v>350000</v>
      </c>
      <c r="G274" s="107"/>
      <c r="H274" s="57">
        <f>H276</f>
        <v>399800</v>
      </c>
      <c r="I274" s="107"/>
      <c r="J274" s="57">
        <f>J276</f>
        <v>399800</v>
      </c>
      <c r="K274" s="115"/>
      <c r="L274" s="57">
        <f>L276</f>
        <v>399800</v>
      </c>
      <c r="M274" s="107"/>
      <c r="N274" s="57">
        <f>N276</f>
        <v>399800</v>
      </c>
      <c r="O274" s="57">
        <f>O276</f>
        <v>357800</v>
      </c>
      <c r="P274" s="133">
        <f t="shared" si="14"/>
        <v>89.5</v>
      </c>
    </row>
    <row r="275" spans="1:16" s="7" customFormat="1" ht="51.75" customHeight="1">
      <c r="A275" s="11" t="s">
        <v>265</v>
      </c>
      <c r="B275" s="44" t="s">
        <v>420</v>
      </c>
      <c r="C275" s="44" t="s">
        <v>11</v>
      </c>
      <c r="D275" s="44" t="s">
        <v>87</v>
      </c>
      <c r="E275" s="44"/>
      <c r="F275" s="57">
        <f>F276</f>
        <v>350000</v>
      </c>
      <c r="G275" s="107"/>
      <c r="H275" s="57">
        <f>H276</f>
        <v>399800</v>
      </c>
      <c r="I275" s="107"/>
      <c r="J275" s="57">
        <f>J276</f>
        <v>399800</v>
      </c>
      <c r="K275" s="115"/>
      <c r="L275" s="57">
        <f>L276</f>
        <v>399800</v>
      </c>
      <c r="M275" s="107"/>
      <c r="N275" s="57">
        <f>N276</f>
        <v>399800</v>
      </c>
      <c r="O275" s="57">
        <f>O276</f>
        <v>357800</v>
      </c>
      <c r="P275" s="133">
        <f t="shared" si="14"/>
        <v>89.5</v>
      </c>
    </row>
    <row r="276" spans="1:16" s="7" customFormat="1" ht="44.25" customHeight="1">
      <c r="A276" s="13" t="s">
        <v>394</v>
      </c>
      <c r="B276" s="44" t="s">
        <v>420</v>
      </c>
      <c r="C276" s="44" t="s">
        <v>11</v>
      </c>
      <c r="D276" s="44" t="s">
        <v>87</v>
      </c>
      <c r="E276" s="44" t="s">
        <v>393</v>
      </c>
      <c r="F276" s="56">
        <v>350000</v>
      </c>
      <c r="G276" s="107">
        <v>49800</v>
      </c>
      <c r="H276" s="56">
        <f>F276+G276</f>
        <v>399800</v>
      </c>
      <c r="I276" s="107"/>
      <c r="J276" s="56">
        <f>H276+I276</f>
        <v>399800</v>
      </c>
      <c r="K276" s="115"/>
      <c r="L276" s="56">
        <f>J276+K276</f>
        <v>399800</v>
      </c>
      <c r="M276" s="107"/>
      <c r="N276" s="56">
        <f>L276+M276</f>
        <v>399800</v>
      </c>
      <c r="O276" s="56">
        <v>357800</v>
      </c>
      <c r="P276" s="133">
        <f t="shared" si="14"/>
        <v>89.5</v>
      </c>
    </row>
    <row r="277" spans="1:16" s="7" customFormat="1" ht="34.5" customHeight="1">
      <c r="A277" s="19" t="s">
        <v>114</v>
      </c>
      <c r="B277" s="44" t="s">
        <v>420</v>
      </c>
      <c r="C277" s="44" t="s">
        <v>11</v>
      </c>
      <c r="D277" s="44" t="s">
        <v>141</v>
      </c>
      <c r="E277" s="44"/>
      <c r="F277" s="57">
        <f>F281</f>
        <v>3636606</v>
      </c>
      <c r="G277" s="107"/>
      <c r="H277" s="57">
        <f>H281+H278</f>
        <v>4379693.62</v>
      </c>
      <c r="I277" s="107"/>
      <c r="J277" s="57">
        <f>J281+J278</f>
        <v>4379693.62</v>
      </c>
      <c r="K277" s="115"/>
      <c r="L277" s="57">
        <f>L281+L278</f>
        <v>4379693.62</v>
      </c>
      <c r="M277" s="107"/>
      <c r="N277" s="57">
        <f>N281+N278</f>
        <v>4379693.62</v>
      </c>
      <c r="O277" s="57">
        <f>O281+O278</f>
        <v>2662254.95</v>
      </c>
      <c r="P277" s="133">
        <f t="shared" si="14"/>
        <v>60.8</v>
      </c>
    </row>
    <row r="278" spans="1:16" s="7" customFormat="1" ht="21.75" customHeight="1">
      <c r="A278" s="19" t="s">
        <v>523</v>
      </c>
      <c r="B278" s="44" t="s">
        <v>420</v>
      </c>
      <c r="C278" s="44" t="s">
        <v>11</v>
      </c>
      <c r="D278" s="44" t="s">
        <v>522</v>
      </c>
      <c r="E278" s="44"/>
      <c r="F278" s="57"/>
      <c r="G278" s="107"/>
      <c r="H278" s="57">
        <f>H279+H280</f>
        <v>743087.62</v>
      </c>
      <c r="I278" s="107"/>
      <c r="J278" s="57">
        <f>J279+J280</f>
        <v>743087.62</v>
      </c>
      <c r="K278" s="115"/>
      <c r="L278" s="57">
        <f>L279+L280</f>
        <v>743087.62</v>
      </c>
      <c r="M278" s="107"/>
      <c r="N278" s="57">
        <f>N279+N280</f>
        <v>743087.62</v>
      </c>
      <c r="O278" s="57">
        <f>O279+O280</f>
        <v>327289.89</v>
      </c>
      <c r="P278" s="133">
        <f t="shared" si="14"/>
        <v>44</v>
      </c>
    </row>
    <row r="279" spans="1:16" s="7" customFormat="1" ht="34.5" customHeight="1">
      <c r="A279" s="19" t="s">
        <v>372</v>
      </c>
      <c r="B279" s="44" t="s">
        <v>420</v>
      </c>
      <c r="C279" s="44" t="s">
        <v>11</v>
      </c>
      <c r="D279" s="44" t="s">
        <v>522</v>
      </c>
      <c r="E279" s="44" t="s">
        <v>371</v>
      </c>
      <c r="F279" s="57"/>
      <c r="G279" s="107">
        <v>432148</v>
      </c>
      <c r="H279" s="57">
        <f>F279+G279</f>
        <v>432148</v>
      </c>
      <c r="I279" s="107"/>
      <c r="J279" s="57">
        <f>H279+I279</f>
        <v>432148</v>
      </c>
      <c r="K279" s="115"/>
      <c r="L279" s="57">
        <f>J279+K279</f>
        <v>432148</v>
      </c>
      <c r="M279" s="107"/>
      <c r="N279" s="57">
        <f>L279+M279</f>
        <v>432148</v>
      </c>
      <c r="O279" s="57">
        <v>185745.64</v>
      </c>
      <c r="P279" s="133">
        <f t="shared" si="14"/>
        <v>43</v>
      </c>
    </row>
    <row r="280" spans="1:16" s="7" customFormat="1" ht="34.5" customHeight="1">
      <c r="A280" s="68" t="s">
        <v>382</v>
      </c>
      <c r="B280" s="44" t="s">
        <v>420</v>
      </c>
      <c r="C280" s="44" t="s">
        <v>11</v>
      </c>
      <c r="D280" s="44" t="s">
        <v>522</v>
      </c>
      <c r="E280" s="44" t="s">
        <v>373</v>
      </c>
      <c r="F280" s="57"/>
      <c r="G280" s="107">
        <v>310939.62</v>
      </c>
      <c r="H280" s="57">
        <f>F280+G280</f>
        <v>310939.62</v>
      </c>
      <c r="I280" s="107"/>
      <c r="J280" s="57">
        <f>H280+I280</f>
        <v>310939.62</v>
      </c>
      <c r="K280" s="115"/>
      <c r="L280" s="57">
        <f>J280+K280</f>
        <v>310939.62</v>
      </c>
      <c r="M280" s="107"/>
      <c r="N280" s="57">
        <f>L280+M280</f>
        <v>310939.62</v>
      </c>
      <c r="O280" s="57">
        <v>141544.25</v>
      </c>
      <c r="P280" s="133">
        <f t="shared" si="14"/>
        <v>45.5</v>
      </c>
    </row>
    <row r="281" spans="1:16" s="7" customFormat="1" ht="15" customHeight="1">
      <c r="A281" s="19" t="s">
        <v>115</v>
      </c>
      <c r="B281" s="44" t="s">
        <v>420</v>
      </c>
      <c r="C281" s="44" t="s">
        <v>11</v>
      </c>
      <c r="D281" s="44" t="s">
        <v>88</v>
      </c>
      <c r="E281" s="44"/>
      <c r="F281" s="57">
        <f>F282+F283</f>
        <v>3636606</v>
      </c>
      <c r="G281" s="107"/>
      <c r="H281" s="57">
        <f>H282+H283</f>
        <v>3636606</v>
      </c>
      <c r="I281" s="107"/>
      <c r="J281" s="57">
        <f>J282+J283</f>
        <v>3636606</v>
      </c>
      <c r="K281" s="115"/>
      <c r="L281" s="57">
        <f>L282+L283</f>
        <v>3636606</v>
      </c>
      <c r="M281" s="107"/>
      <c r="N281" s="57">
        <f>N282+N283</f>
        <v>3636606</v>
      </c>
      <c r="O281" s="57">
        <f>O282+O283</f>
        <v>2334965.06</v>
      </c>
      <c r="P281" s="133">
        <f t="shared" si="14"/>
        <v>64.2</v>
      </c>
    </row>
    <row r="282" spans="1:16" s="7" customFormat="1" ht="31.5" customHeight="1">
      <c r="A282" s="19" t="s">
        <v>372</v>
      </c>
      <c r="B282" s="44" t="s">
        <v>420</v>
      </c>
      <c r="C282" s="44" t="s">
        <v>11</v>
      </c>
      <c r="D282" s="44" t="s">
        <v>88</v>
      </c>
      <c r="E282" s="44" t="s">
        <v>371</v>
      </c>
      <c r="F282" s="57">
        <v>2218446</v>
      </c>
      <c r="G282" s="107"/>
      <c r="H282" s="57">
        <f>F282+G282</f>
        <v>2218446</v>
      </c>
      <c r="I282" s="107"/>
      <c r="J282" s="57">
        <f>H282+I282</f>
        <v>2218446</v>
      </c>
      <c r="K282" s="115"/>
      <c r="L282" s="57">
        <f>J282+K282</f>
        <v>2218446</v>
      </c>
      <c r="M282" s="107"/>
      <c r="N282" s="57">
        <f>L282+M282</f>
        <v>2218446</v>
      </c>
      <c r="O282" s="57">
        <v>1474418.46</v>
      </c>
      <c r="P282" s="133">
        <f t="shared" si="14"/>
        <v>66.5</v>
      </c>
    </row>
    <row r="283" spans="1:16" s="7" customFormat="1" ht="33" customHeight="1">
      <c r="A283" s="68" t="s">
        <v>382</v>
      </c>
      <c r="B283" s="44" t="s">
        <v>420</v>
      </c>
      <c r="C283" s="44" t="s">
        <v>11</v>
      </c>
      <c r="D283" s="44" t="s">
        <v>88</v>
      </c>
      <c r="E283" s="44" t="s">
        <v>373</v>
      </c>
      <c r="F283" s="56">
        <v>1418160</v>
      </c>
      <c r="G283" s="107"/>
      <c r="H283" s="56">
        <f>F283+G283</f>
        <v>1418160</v>
      </c>
      <c r="I283" s="107"/>
      <c r="J283" s="56">
        <f>H283+I283</f>
        <v>1418160</v>
      </c>
      <c r="K283" s="115"/>
      <c r="L283" s="56">
        <f>J283+K283</f>
        <v>1418160</v>
      </c>
      <c r="M283" s="107"/>
      <c r="N283" s="56">
        <f>L283+M283</f>
        <v>1418160</v>
      </c>
      <c r="O283" s="56">
        <v>860546.6</v>
      </c>
      <c r="P283" s="133">
        <f t="shared" si="14"/>
        <v>60.7</v>
      </c>
    </row>
    <row r="284" spans="1:16" ht="30" customHeight="1" hidden="1">
      <c r="A284" s="22" t="s">
        <v>488</v>
      </c>
      <c r="B284" s="44" t="s">
        <v>420</v>
      </c>
      <c r="C284" s="44" t="s">
        <v>11</v>
      </c>
      <c r="D284" s="44"/>
      <c r="E284" s="44"/>
      <c r="F284" s="91"/>
      <c r="G284" s="88"/>
      <c r="H284" s="91"/>
      <c r="I284" s="88"/>
      <c r="J284" s="91"/>
      <c r="K284" s="111"/>
      <c r="L284" s="91"/>
      <c r="M284" s="88"/>
      <c r="N284" s="91"/>
      <c r="O284" s="91"/>
      <c r="P284" s="133" t="str">
        <f t="shared" si="14"/>
        <v>-</v>
      </c>
    </row>
    <row r="285" spans="1:16" ht="49.5" customHeight="1" hidden="1">
      <c r="A285" s="9" t="s">
        <v>14</v>
      </c>
      <c r="B285" s="44" t="s">
        <v>420</v>
      </c>
      <c r="C285" s="44" t="s">
        <v>11</v>
      </c>
      <c r="D285" s="44"/>
      <c r="E285" s="44"/>
      <c r="F285" s="91"/>
      <c r="G285" s="88"/>
      <c r="H285" s="91"/>
      <c r="I285" s="88"/>
      <c r="J285" s="91"/>
      <c r="K285" s="111"/>
      <c r="L285" s="91"/>
      <c r="M285" s="88"/>
      <c r="N285" s="91"/>
      <c r="O285" s="91"/>
      <c r="P285" s="133" t="str">
        <f t="shared" si="14"/>
        <v>-</v>
      </c>
    </row>
    <row r="286" spans="1:16" ht="42.75" customHeight="1" hidden="1">
      <c r="A286" s="9" t="s">
        <v>23</v>
      </c>
      <c r="B286" s="44" t="s">
        <v>420</v>
      </c>
      <c r="C286" s="44" t="s">
        <v>11</v>
      </c>
      <c r="D286" s="44"/>
      <c r="E286" s="44" t="s">
        <v>19</v>
      </c>
      <c r="F286" s="91"/>
      <c r="G286" s="88"/>
      <c r="H286" s="91"/>
      <c r="I286" s="88"/>
      <c r="J286" s="91"/>
      <c r="K286" s="111"/>
      <c r="L286" s="91"/>
      <c r="M286" s="88"/>
      <c r="N286" s="91"/>
      <c r="O286" s="91"/>
      <c r="P286" s="133" t="str">
        <f t="shared" si="14"/>
        <v>-</v>
      </c>
    </row>
    <row r="287" spans="1:16" ht="53.25" customHeight="1" hidden="1">
      <c r="A287" s="9" t="s">
        <v>24</v>
      </c>
      <c r="B287" s="44" t="s">
        <v>420</v>
      </c>
      <c r="C287" s="44" t="s">
        <v>11</v>
      </c>
      <c r="D287" s="44"/>
      <c r="E287" s="44" t="s">
        <v>20</v>
      </c>
      <c r="F287" s="91"/>
      <c r="G287" s="88"/>
      <c r="H287" s="91"/>
      <c r="I287" s="88"/>
      <c r="J287" s="91"/>
      <c r="K287" s="111"/>
      <c r="L287" s="91"/>
      <c r="M287" s="88"/>
      <c r="N287" s="91"/>
      <c r="O287" s="91"/>
      <c r="P287" s="133" t="str">
        <f t="shared" si="14"/>
        <v>-</v>
      </c>
    </row>
    <row r="288" spans="1:16" ht="41.25" customHeight="1" hidden="1">
      <c r="A288" s="9" t="s">
        <v>25</v>
      </c>
      <c r="B288" s="44" t="s">
        <v>420</v>
      </c>
      <c r="C288" s="44" t="s">
        <v>11</v>
      </c>
      <c r="D288" s="44"/>
      <c r="E288" s="44" t="s">
        <v>21</v>
      </c>
      <c r="F288" s="91"/>
      <c r="G288" s="88"/>
      <c r="H288" s="91"/>
      <c r="I288" s="88"/>
      <c r="J288" s="91"/>
      <c r="K288" s="111"/>
      <c r="L288" s="91"/>
      <c r="M288" s="88"/>
      <c r="N288" s="91"/>
      <c r="O288" s="91"/>
      <c r="P288" s="133" t="str">
        <f t="shared" si="14"/>
        <v>-</v>
      </c>
    </row>
    <row r="289" spans="1:16" ht="41.25" customHeight="1" hidden="1">
      <c r="A289" s="17" t="s">
        <v>34</v>
      </c>
      <c r="B289" s="44" t="s">
        <v>420</v>
      </c>
      <c r="C289" s="44" t="s">
        <v>11</v>
      </c>
      <c r="D289" s="44"/>
      <c r="E289" s="44" t="s">
        <v>33</v>
      </c>
      <c r="F289" s="91"/>
      <c r="G289" s="88"/>
      <c r="H289" s="91"/>
      <c r="I289" s="88"/>
      <c r="J289" s="91"/>
      <c r="K289" s="111"/>
      <c r="L289" s="91"/>
      <c r="M289" s="88"/>
      <c r="N289" s="91"/>
      <c r="O289" s="91"/>
      <c r="P289" s="133" t="str">
        <f t="shared" si="14"/>
        <v>-</v>
      </c>
    </row>
    <row r="290" spans="1:16" ht="54.75" customHeight="1" hidden="1">
      <c r="A290" s="24" t="s">
        <v>471</v>
      </c>
      <c r="B290" s="44" t="s">
        <v>420</v>
      </c>
      <c r="C290" s="44" t="s">
        <v>11</v>
      </c>
      <c r="D290" s="44"/>
      <c r="E290" s="44"/>
      <c r="F290" s="91"/>
      <c r="G290" s="88"/>
      <c r="H290" s="91"/>
      <c r="I290" s="88"/>
      <c r="J290" s="91"/>
      <c r="K290" s="111"/>
      <c r="L290" s="91"/>
      <c r="M290" s="88"/>
      <c r="N290" s="91"/>
      <c r="O290" s="91"/>
      <c r="P290" s="133" t="str">
        <f t="shared" si="14"/>
        <v>-</v>
      </c>
    </row>
    <row r="291" spans="1:16" ht="25.5" customHeight="1" hidden="1">
      <c r="A291" s="9" t="s">
        <v>22</v>
      </c>
      <c r="B291" s="44" t="s">
        <v>420</v>
      </c>
      <c r="C291" s="44" t="s">
        <v>11</v>
      </c>
      <c r="D291" s="44"/>
      <c r="E291" s="44" t="s">
        <v>18</v>
      </c>
      <c r="F291" s="91"/>
      <c r="G291" s="88"/>
      <c r="H291" s="91"/>
      <c r="I291" s="88"/>
      <c r="J291" s="91"/>
      <c r="K291" s="111"/>
      <c r="L291" s="91"/>
      <c r="M291" s="88"/>
      <c r="N291" s="91"/>
      <c r="O291" s="91"/>
      <c r="P291" s="133" t="str">
        <f t="shared" si="14"/>
        <v>-</v>
      </c>
    </row>
    <row r="292" spans="1:16" ht="41.25" customHeight="1" hidden="1">
      <c r="A292" s="9" t="s">
        <v>23</v>
      </c>
      <c r="B292" s="44" t="s">
        <v>420</v>
      </c>
      <c r="C292" s="44" t="s">
        <v>11</v>
      </c>
      <c r="D292" s="44"/>
      <c r="E292" s="44" t="s">
        <v>19</v>
      </c>
      <c r="F292" s="91"/>
      <c r="G292" s="88"/>
      <c r="H292" s="91"/>
      <c r="I292" s="88"/>
      <c r="J292" s="91"/>
      <c r="K292" s="111"/>
      <c r="L292" s="91"/>
      <c r="M292" s="88"/>
      <c r="N292" s="91"/>
      <c r="O292" s="91"/>
      <c r="P292" s="133" t="str">
        <f t="shared" si="14"/>
        <v>-</v>
      </c>
    </row>
    <row r="293" spans="1:16" ht="1.5" customHeight="1" hidden="1">
      <c r="A293" s="9" t="s">
        <v>24</v>
      </c>
      <c r="B293" s="44" t="s">
        <v>420</v>
      </c>
      <c r="C293" s="44" t="s">
        <v>11</v>
      </c>
      <c r="D293" s="44"/>
      <c r="E293" s="44" t="s">
        <v>20</v>
      </c>
      <c r="F293" s="91"/>
      <c r="G293" s="88"/>
      <c r="H293" s="91"/>
      <c r="I293" s="88"/>
      <c r="J293" s="91"/>
      <c r="K293" s="111"/>
      <c r="L293" s="91"/>
      <c r="M293" s="88"/>
      <c r="N293" s="91"/>
      <c r="O293" s="91"/>
      <c r="P293" s="133" t="str">
        <f t="shared" si="14"/>
        <v>-</v>
      </c>
    </row>
    <row r="294" spans="1:16" ht="22.5" customHeight="1" hidden="1">
      <c r="A294" s="14" t="s">
        <v>35</v>
      </c>
      <c r="B294" s="44" t="s">
        <v>420</v>
      </c>
      <c r="C294" s="44" t="s">
        <v>11</v>
      </c>
      <c r="D294" s="44"/>
      <c r="E294" s="44" t="s">
        <v>21</v>
      </c>
      <c r="F294" s="91"/>
      <c r="G294" s="88"/>
      <c r="H294" s="91"/>
      <c r="I294" s="88"/>
      <c r="J294" s="91"/>
      <c r="K294" s="111"/>
      <c r="L294" s="91"/>
      <c r="M294" s="88"/>
      <c r="N294" s="91"/>
      <c r="O294" s="91"/>
      <c r="P294" s="133" t="str">
        <f t="shared" si="14"/>
        <v>-</v>
      </c>
    </row>
    <row r="295" spans="1:16" ht="15">
      <c r="A295" s="9" t="s">
        <v>443</v>
      </c>
      <c r="B295" s="44" t="s">
        <v>420</v>
      </c>
      <c r="C295" s="44" t="s">
        <v>474</v>
      </c>
      <c r="D295" s="44"/>
      <c r="E295" s="44"/>
      <c r="F295" s="57">
        <f>F296</f>
        <v>1135400</v>
      </c>
      <c r="G295" s="88"/>
      <c r="H295" s="57">
        <f>H296</f>
        <v>1135400</v>
      </c>
      <c r="I295" s="88"/>
      <c r="J295" s="57">
        <f>J296</f>
        <v>1121012</v>
      </c>
      <c r="K295" s="111"/>
      <c r="L295" s="57">
        <f>L296</f>
        <v>952561</v>
      </c>
      <c r="M295" s="88"/>
      <c r="N295" s="57">
        <f aca="true" t="shared" si="15" ref="N295:O297">N296</f>
        <v>902391.23</v>
      </c>
      <c r="O295" s="57">
        <f t="shared" si="15"/>
        <v>669601.56</v>
      </c>
      <c r="P295" s="133">
        <f t="shared" si="14"/>
        <v>74.2</v>
      </c>
    </row>
    <row r="296" spans="1:16" ht="15">
      <c r="A296" s="9" t="s">
        <v>486</v>
      </c>
      <c r="B296" s="42" t="s">
        <v>420</v>
      </c>
      <c r="C296" s="42" t="s">
        <v>485</v>
      </c>
      <c r="D296" s="42"/>
      <c r="E296" s="42"/>
      <c r="F296" s="56">
        <f>F297</f>
        <v>1135400</v>
      </c>
      <c r="G296" s="88"/>
      <c r="H296" s="56">
        <f>H297</f>
        <v>1135400</v>
      </c>
      <c r="I296" s="88"/>
      <c r="J296" s="56">
        <f>J297</f>
        <v>1121012</v>
      </c>
      <c r="K296" s="111"/>
      <c r="L296" s="56">
        <f>L297</f>
        <v>952561</v>
      </c>
      <c r="M296" s="88"/>
      <c r="N296" s="56">
        <f t="shared" si="15"/>
        <v>902391.23</v>
      </c>
      <c r="O296" s="56">
        <f t="shared" si="15"/>
        <v>669601.56</v>
      </c>
      <c r="P296" s="133">
        <f t="shared" si="14"/>
        <v>74.2</v>
      </c>
    </row>
    <row r="297" spans="1:16" ht="78" customHeight="1">
      <c r="A297" s="23" t="s">
        <v>333</v>
      </c>
      <c r="B297" s="44" t="s">
        <v>420</v>
      </c>
      <c r="C297" s="44" t="s">
        <v>485</v>
      </c>
      <c r="D297" s="44" t="s">
        <v>169</v>
      </c>
      <c r="E297" s="44"/>
      <c r="F297" s="57">
        <f>F298</f>
        <v>1135400</v>
      </c>
      <c r="G297" s="88"/>
      <c r="H297" s="57">
        <f>H298</f>
        <v>1135400</v>
      </c>
      <c r="I297" s="88"/>
      <c r="J297" s="57">
        <f>J298</f>
        <v>1121012</v>
      </c>
      <c r="K297" s="111"/>
      <c r="L297" s="57">
        <f>L298</f>
        <v>952561</v>
      </c>
      <c r="M297" s="88"/>
      <c r="N297" s="57">
        <f t="shared" si="15"/>
        <v>902391.23</v>
      </c>
      <c r="O297" s="57">
        <f t="shared" si="15"/>
        <v>669601.56</v>
      </c>
      <c r="P297" s="133">
        <f t="shared" si="14"/>
        <v>74.2</v>
      </c>
    </row>
    <row r="298" spans="1:16" ht="67.5" customHeight="1">
      <c r="A298" s="11" t="s">
        <v>335</v>
      </c>
      <c r="B298" s="44" t="s">
        <v>420</v>
      </c>
      <c r="C298" s="44" t="s">
        <v>485</v>
      </c>
      <c r="D298" s="44" t="s">
        <v>89</v>
      </c>
      <c r="E298" s="44"/>
      <c r="F298" s="57">
        <f>F299</f>
        <v>1135400</v>
      </c>
      <c r="G298" s="88"/>
      <c r="H298" s="57">
        <f>H299</f>
        <v>1135400</v>
      </c>
      <c r="I298" s="88"/>
      <c r="J298" s="57">
        <f>J299</f>
        <v>1121012</v>
      </c>
      <c r="K298" s="111"/>
      <c r="L298" s="57">
        <f>L299</f>
        <v>952561</v>
      </c>
      <c r="M298" s="88"/>
      <c r="N298" s="57">
        <f>N299+N304</f>
        <v>902391.23</v>
      </c>
      <c r="O298" s="57">
        <f>O299+O304</f>
        <v>669601.56</v>
      </c>
      <c r="P298" s="133">
        <f t="shared" si="14"/>
        <v>74.2</v>
      </c>
    </row>
    <row r="299" spans="1:16" ht="30.75" customHeight="1">
      <c r="A299" s="29" t="s">
        <v>318</v>
      </c>
      <c r="B299" s="44" t="s">
        <v>420</v>
      </c>
      <c r="C299" s="44" t="s">
        <v>485</v>
      </c>
      <c r="D299" s="42" t="s">
        <v>351</v>
      </c>
      <c r="E299" s="44"/>
      <c r="F299" s="57">
        <f>F302</f>
        <v>1135400</v>
      </c>
      <c r="G299" s="88"/>
      <c r="H299" s="57">
        <f>H302</f>
        <v>1135400</v>
      </c>
      <c r="I299" s="88"/>
      <c r="J299" s="57">
        <f>J302+J303</f>
        <v>1121012</v>
      </c>
      <c r="K299" s="111"/>
      <c r="L299" s="57">
        <f>L302+L303</f>
        <v>952561</v>
      </c>
      <c r="M299" s="88"/>
      <c r="N299" s="57">
        <f>N302+N303</f>
        <v>872391.23</v>
      </c>
      <c r="O299" s="57">
        <f>O302+O303</f>
        <v>639601.56</v>
      </c>
      <c r="P299" s="133">
        <f t="shared" si="14"/>
        <v>73.3</v>
      </c>
    </row>
    <row r="300" spans="1:16" ht="66.75" customHeight="1" hidden="1">
      <c r="A300" s="18" t="s">
        <v>25</v>
      </c>
      <c r="B300" s="44" t="s">
        <v>420</v>
      </c>
      <c r="C300" s="44" t="s">
        <v>485</v>
      </c>
      <c r="D300" s="42" t="s">
        <v>351</v>
      </c>
      <c r="E300" s="44"/>
      <c r="F300" s="92"/>
      <c r="G300" s="88"/>
      <c r="H300" s="92"/>
      <c r="I300" s="88"/>
      <c r="J300" s="92"/>
      <c r="K300" s="111"/>
      <c r="L300" s="92"/>
      <c r="M300" s="88"/>
      <c r="N300" s="92"/>
      <c r="O300" s="92"/>
      <c r="P300" s="133" t="str">
        <f t="shared" si="14"/>
        <v>-</v>
      </c>
    </row>
    <row r="301" spans="1:16" ht="44.25" customHeight="1" hidden="1">
      <c r="A301" s="11" t="s">
        <v>35</v>
      </c>
      <c r="B301" s="44" t="s">
        <v>420</v>
      </c>
      <c r="C301" s="44" t="s">
        <v>485</v>
      </c>
      <c r="D301" s="42" t="s">
        <v>351</v>
      </c>
      <c r="E301" s="44" t="s">
        <v>26</v>
      </c>
      <c r="F301" s="92"/>
      <c r="G301" s="88"/>
      <c r="H301" s="92"/>
      <c r="I301" s="88"/>
      <c r="J301" s="92"/>
      <c r="K301" s="111"/>
      <c r="L301" s="92"/>
      <c r="M301" s="88"/>
      <c r="N301" s="92"/>
      <c r="O301" s="92"/>
      <c r="P301" s="133" t="str">
        <f t="shared" si="14"/>
        <v>-</v>
      </c>
    </row>
    <row r="302" spans="1:16" ht="33" customHeight="1">
      <c r="A302" s="68" t="s">
        <v>382</v>
      </c>
      <c r="B302" s="44" t="s">
        <v>420</v>
      </c>
      <c r="C302" s="44" t="s">
        <v>485</v>
      </c>
      <c r="D302" s="42" t="s">
        <v>351</v>
      </c>
      <c r="E302" s="44" t="s">
        <v>373</v>
      </c>
      <c r="F302" s="56">
        <v>1135400</v>
      </c>
      <c r="G302" s="88"/>
      <c r="H302" s="56">
        <f>F302+G302</f>
        <v>1135400</v>
      </c>
      <c r="I302" s="88">
        <v>-39388</v>
      </c>
      <c r="J302" s="56">
        <f>H302+I302</f>
        <v>1096012</v>
      </c>
      <c r="K302" s="111">
        <v>-168451</v>
      </c>
      <c r="L302" s="56">
        <f>J302+K302</f>
        <v>927561</v>
      </c>
      <c r="M302" s="88">
        <f>-58000-22169.77</f>
        <v>-80169.77</v>
      </c>
      <c r="N302" s="56">
        <f>L302+M302</f>
        <v>847391.23</v>
      </c>
      <c r="O302" s="56">
        <v>614601.56</v>
      </c>
      <c r="P302" s="133">
        <f t="shared" si="14"/>
        <v>72.5</v>
      </c>
    </row>
    <row r="303" spans="1:16" ht="19.5" customHeight="1">
      <c r="A303" s="79" t="s">
        <v>376</v>
      </c>
      <c r="B303" s="44" t="s">
        <v>420</v>
      </c>
      <c r="C303" s="44" t="s">
        <v>485</v>
      </c>
      <c r="D303" s="42" t="s">
        <v>351</v>
      </c>
      <c r="E303" s="44" t="s">
        <v>375</v>
      </c>
      <c r="F303" s="56"/>
      <c r="G303" s="88"/>
      <c r="H303" s="56"/>
      <c r="I303" s="88">
        <v>25000</v>
      </c>
      <c r="J303" s="56">
        <f>H303+I303</f>
        <v>25000</v>
      </c>
      <c r="K303" s="111"/>
      <c r="L303" s="56">
        <f>J303+K303</f>
        <v>25000</v>
      </c>
      <c r="M303" s="88"/>
      <c r="N303" s="56">
        <f>L303+M303</f>
        <v>25000</v>
      </c>
      <c r="O303" s="56">
        <f>M303+N303</f>
        <v>25000</v>
      </c>
      <c r="P303" s="133">
        <f t="shared" si="14"/>
        <v>100</v>
      </c>
    </row>
    <row r="304" spans="1:16" ht="37.5" customHeight="1">
      <c r="A304" s="79" t="s">
        <v>9</v>
      </c>
      <c r="B304" s="44" t="s">
        <v>420</v>
      </c>
      <c r="C304" s="44" t="s">
        <v>485</v>
      </c>
      <c r="D304" s="42" t="s">
        <v>10</v>
      </c>
      <c r="E304" s="44"/>
      <c r="F304" s="56"/>
      <c r="G304" s="88"/>
      <c r="H304" s="56"/>
      <c r="I304" s="88"/>
      <c r="J304" s="56"/>
      <c r="K304" s="111"/>
      <c r="L304" s="56"/>
      <c r="M304" s="88"/>
      <c r="N304" s="56">
        <f>N305</f>
        <v>30000</v>
      </c>
      <c r="O304" s="56">
        <f>O305</f>
        <v>30000</v>
      </c>
      <c r="P304" s="133">
        <f t="shared" si="14"/>
        <v>100</v>
      </c>
    </row>
    <row r="305" spans="1:16" ht="42" customHeight="1">
      <c r="A305" s="68" t="s">
        <v>382</v>
      </c>
      <c r="B305" s="44" t="s">
        <v>420</v>
      </c>
      <c r="C305" s="44" t="s">
        <v>485</v>
      </c>
      <c r="D305" s="42" t="s">
        <v>10</v>
      </c>
      <c r="E305" s="44" t="s">
        <v>373</v>
      </c>
      <c r="F305" s="56"/>
      <c r="G305" s="88"/>
      <c r="H305" s="56"/>
      <c r="I305" s="88"/>
      <c r="J305" s="56"/>
      <c r="K305" s="111"/>
      <c r="L305" s="56"/>
      <c r="M305" s="88">
        <v>30000</v>
      </c>
      <c r="N305" s="56">
        <f>L305+M305</f>
        <v>30000</v>
      </c>
      <c r="O305" s="56">
        <v>30000</v>
      </c>
      <c r="P305" s="133">
        <f t="shared" si="14"/>
        <v>100</v>
      </c>
    </row>
    <row r="306" spans="1:16" ht="30.75" customHeight="1">
      <c r="A306" s="26" t="s">
        <v>531</v>
      </c>
      <c r="B306" s="44" t="s">
        <v>420</v>
      </c>
      <c r="C306" s="44" t="s">
        <v>528</v>
      </c>
      <c r="D306" s="42"/>
      <c r="E306" s="44"/>
      <c r="F306" s="56"/>
      <c r="G306" s="88"/>
      <c r="H306" s="56">
        <f>H307</f>
        <v>585000</v>
      </c>
      <c r="I306" s="88"/>
      <c r="J306" s="56">
        <f>J307</f>
        <v>585000</v>
      </c>
      <c r="K306" s="111"/>
      <c r="L306" s="56">
        <f>L307</f>
        <v>585000</v>
      </c>
      <c r="M306" s="88"/>
      <c r="N306" s="56">
        <f aca="true" t="shared" si="16" ref="N306:O308">N307</f>
        <v>585000</v>
      </c>
      <c r="O306" s="56">
        <f t="shared" si="16"/>
        <v>239058.39</v>
      </c>
      <c r="P306" s="133">
        <f t="shared" si="14"/>
        <v>40.9</v>
      </c>
    </row>
    <row r="307" spans="1:16" ht="16.5" customHeight="1">
      <c r="A307" s="16" t="s">
        <v>296</v>
      </c>
      <c r="B307" s="44" t="s">
        <v>420</v>
      </c>
      <c r="C307" s="44" t="s">
        <v>529</v>
      </c>
      <c r="D307" s="42" t="s">
        <v>129</v>
      </c>
      <c r="E307" s="44"/>
      <c r="F307" s="56"/>
      <c r="G307" s="88"/>
      <c r="H307" s="56">
        <f>H308</f>
        <v>585000</v>
      </c>
      <c r="I307" s="88"/>
      <c r="J307" s="56">
        <f>J308</f>
        <v>585000</v>
      </c>
      <c r="K307" s="111"/>
      <c r="L307" s="56">
        <f>L308</f>
        <v>585000</v>
      </c>
      <c r="M307" s="88"/>
      <c r="N307" s="56">
        <f t="shared" si="16"/>
        <v>585000</v>
      </c>
      <c r="O307" s="56">
        <f t="shared" si="16"/>
        <v>239058.39</v>
      </c>
      <c r="P307" s="133">
        <f t="shared" si="14"/>
        <v>40.9</v>
      </c>
    </row>
    <row r="308" spans="1:16" ht="81" customHeight="1">
      <c r="A308" s="15" t="s">
        <v>144</v>
      </c>
      <c r="B308" s="44" t="s">
        <v>420</v>
      </c>
      <c r="C308" s="44" t="s">
        <v>529</v>
      </c>
      <c r="D308" s="42" t="s">
        <v>530</v>
      </c>
      <c r="E308" s="44"/>
      <c r="F308" s="56"/>
      <c r="G308" s="88"/>
      <c r="H308" s="56">
        <f>H309</f>
        <v>585000</v>
      </c>
      <c r="I308" s="88"/>
      <c r="J308" s="56">
        <f>J309</f>
        <v>585000</v>
      </c>
      <c r="K308" s="111"/>
      <c r="L308" s="56">
        <f>L309</f>
        <v>585000</v>
      </c>
      <c r="M308" s="88"/>
      <c r="N308" s="56">
        <f t="shared" si="16"/>
        <v>585000</v>
      </c>
      <c r="O308" s="56">
        <f t="shared" si="16"/>
        <v>239058.39</v>
      </c>
      <c r="P308" s="133">
        <f t="shared" si="14"/>
        <v>40.9</v>
      </c>
    </row>
    <row r="309" spans="1:16" ht="33" customHeight="1">
      <c r="A309" s="68" t="s">
        <v>382</v>
      </c>
      <c r="B309" s="44" t="s">
        <v>420</v>
      </c>
      <c r="C309" s="44" t="s">
        <v>529</v>
      </c>
      <c r="D309" s="42" t="s">
        <v>530</v>
      </c>
      <c r="E309" s="44" t="s">
        <v>373</v>
      </c>
      <c r="F309" s="56"/>
      <c r="G309" s="88">
        <v>585000</v>
      </c>
      <c r="H309" s="56">
        <f>F309+G309</f>
        <v>585000</v>
      </c>
      <c r="I309" s="88"/>
      <c r="J309" s="56">
        <f>H309+I309</f>
        <v>585000</v>
      </c>
      <c r="K309" s="111"/>
      <c r="L309" s="56">
        <f>J309+K309</f>
        <v>585000</v>
      </c>
      <c r="M309" s="88"/>
      <c r="N309" s="56">
        <f>L309+M309</f>
        <v>585000</v>
      </c>
      <c r="O309" s="56">
        <v>239058.39</v>
      </c>
      <c r="P309" s="133">
        <f t="shared" si="14"/>
        <v>40.9</v>
      </c>
    </row>
    <row r="310" spans="1:16" ht="47.25" customHeight="1">
      <c r="A310" s="25" t="s">
        <v>483</v>
      </c>
      <c r="B310" s="48" t="s">
        <v>468</v>
      </c>
      <c r="C310" s="44"/>
      <c r="D310" s="44"/>
      <c r="E310" s="44"/>
      <c r="F310" s="93">
        <f>F339+F311+F330+F345+F352</f>
        <v>7171100</v>
      </c>
      <c r="G310" s="88"/>
      <c r="H310" s="93">
        <f>H339+H311+H330+H345+H352+H357</f>
        <v>8122100</v>
      </c>
      <c r="I310" s="88"/>
      <c r="J310" s="93">
        <f>J339+J311+J330+J345+J352+J357</f>
        <v>8107835</v>
      </c>
      <c r="K310" s="111"/>
      <c r="L310" s="93">
        <f>L339+L311+L330+L345+L352+L357</f>
        <v>9521935</v>
      </c>
      <c r="M310" s="88"/>
      <c r="N310" s="93">
        <f>N339+N311+N330+N345+N352+N357</f>
        <v>9244631.3</v>
      </c>
      <c r="O310" s="93">
        <f>O339+O311+O330+O345+O352+O357</f>
        <v>4490426.499999999</v>
      </c>
      <c r="P310" s="120">
        <f t="shared" si="14"/>
        <v>48.6</v>
      </c>
    </row>
    <row r="311" spans="1:16" ht="79.5" customHeight="1">
      <c r="A311" s="18" t="s">
        <v>297</v>
      </c>
      <c r="B311" s="42" t="s">
        <v>468</v>
      </c>
      <c r="C311" s="42" t="s">
        <v>472</v>
      </c>
      <c r="D311" s="42" t="s">
        <v>145</v>
      </c>
      <c r="E311" s="44"/>
      <c r="F311" s="57">
        <f>F312+F317</f>
        <v>3353800</v>
      </c>
      <c r="G311" s="88"/>
      <c r="H311" s="57">
        <f>H312+H317</f>
        <v>4235800</v>
      </c>
      <c r="I311" s="88"/>
      <c r="J311" s="57">
        <f>J312+J317</f>
        <v>4221535</v>
      </c>
      <c r="K311" s="111"/>
      <c r="L311" s="57">
        <f>L312+L317</f>
        <v>5546535</v>
      </c>
      <c r="M311" s="88"/>
      <c r="N311" s="57">
        <f>N312+N317</f>
        <v>5546535</v>
      </c>
      <c r="O311" s="57">
        <f>O312+O317</f>
        <v>3466774.98</v>
      </c>
      <c r="P311" s="133">
        <f t="shared" si="14"/>
        <v>62.5</v>
      </c>
    </row>
    <row r="312" spans="1:16" ht="64.5" customHeight="1">
      <c r="A312" s="26" t="s">
        <v>298</v>
      </c>
      <c r="B312" s="42" t="s">
        <v>468</v>
      </c>
      <c r="C312" s="42" t="s">
        <v>472</v>
      </c>
      <c r="D312" s="42" t="s">
        <v>146</v>
      </c>
      <c r="E312" s="42"/>
      <c r="F312" s="56">
        <f>F313</f>
        <v>62000</v>
      </c>
      <c r="G312" s="88"/>
      <c r="H312" s="56">
        <f>H313+H315</f>
        <v>1013000</v>
      </c>
      <c r="I312" s="88"/>
      <c r="J312" s="56">
        <f>J313+J315</f>
        <v>998735</v>
      </c>
      <c r="K312" s="111"/>
      <c r="L312" s="56">
        <f>L313+L315</f>
        <v>2323735</v>
      </c>
      <c r="M312" s="88"/>
      <c r="N312" s="56">
        <f>N313+N315</f>
        <v>2323735</v>
      </c>
      <c r="O312" s="56">
        <f>O313+O315</f>
        <v>1622753.34</v>
      </c>
      <c r="P312" s="133">
        <f t="shared" si="14"/>
        <v>69.8</v>
      </c>
    </row>
    <row r="313" spans="1:16" ht="48.75" customHeight="1">
      <c r="A313" s="18" t="s">
        <v>27</v>
      </c>
      <c r="B313" s="42" t="s">
        <v>468</v>
      </c>
      <c r="C313" s="42" t="s">
        <v>472</v>
      </c>
      <c r="D313" s="42" t="s">
        <v>147</v>
      </c>
      <c r="E313" s="42"/>
      <c r="F313" s="56">
        <f>F314</f>
        <v>62000</v>
      </c>
      <c r="G313" s="88"/>
      <c r="H313" s="56">
        <f>H314</f>
        <v>62000</v>
      </c>
      <c r="I313" s="88"/>
      <c r="J313" s="56">
        <f>J314</f>
        <v>62000</v>
      </c>
      <c r="K313" s="111"/>
      <c r="L313" s="56">
        <f>L314</f>
        <v>62000</v>
      </c>
      <c r="M313" s="88"/>
      <c r="N313" s="56">
        <f>N314</f>
        <v>62000</v>
      </c>
      <c r="O313" s="56">
        <f>O314</f>
        <v>59500</v>
      </c>
      <c r="P313" s="133">
        <f t="shared" si="14"/>
        <v>96</v>
      </c>
    </row>
    <row r="314" spans="1:16" ht="36" customHeight="1">
      <c r="A314" s="68" t="s">
        <v>382</v>
      </c>
      <c r="B314" s="42" t="s">
        <v>468</v>
      </c>
      <c r="C314" s="42" t="s">
        <v>472</v>
      </c>
      <c r="D314" s="42" t="s">
        <v>147</v>
      </c>
      <c r="E314" s="42" t="s">
        <v>373</v>
      </c>
      <c r="F314" s="56">
        <f>20000+42000</f>
        <v>62000</v>
      </c>
      <c r="G314" s="88"/>
      <c r="H314" s="56">
        <f>F314+G314</f>
        <v>62000</v>
      </c>
      <c r="I314" s="88"/>
      <c r="J314" s="56">
        <f>H314+I314</f>
        <v>62000</v>
      </c>
      <c r="K314" s="111"/>
      <c r="L314" s="56">
        <f>J314+K314</f>
        <v>62000</v>
      </c>
      <c r="M314" s="88"/>
      <c r="N314" s="56">
        <f>L314+M314</f>
        <v>62000</v>
      </c>
      <c r="O314" s="56">
        <v>59500</v>
      </c>
      <c r="P314" s="133">
        <f t="shared" si="14"/>
        <v>96</v>
      </c>
    </row>
    <row r="315" spans="1:16" ht="34.5" customHeight="1">
      <c r="A315" s="26" t="s">
        <v>527</v>
      </c>
      <c r="B315" s="42" t="s">
        <v>468</v>
      </c>
      <c r="C315" s="42" t="s">
        <v>472</v>
      </c>
      <c r="D315" s="42" t="s">
        <v>526</v>
      </c>
      <c r="E315" s="42"/>
      <c r="F315" s="56"/>
      <c r="G315" s="88"/>
      <c r="H315" s="56">
        <f>H316</f>
        <v>951000</v>
      </c>
      <c r="I315" s="88"/>
      <c r="J315" s="56">
        <f>J316</f>
        <v>936735</v>
      </c>
      <c r="K315" s="111"/>
      <c r="L315" s="56">
        <f>L316</f>
        <v>2261735</v>
      </c>
      <c r="M315" s="88"/>
      <c r="N315" s="56">
        <f>N316</f>
        <v>2261735</v>
      </c>
      <c r="O315" s="56">
        <f>O316</f>
        <v>1563253.34</v>
      </c>
      <c r="P315" s="133">
        <f t="shared" si="14"/>
        <v>69.1</v>
      </c>
    </row>
    <row r="316" spans="1:16" ht="36" customHeight="1">
      <c r="A316" s="68" t="s">
        <v>382</v>
      </c>
      <c r="B316" s="42" t="s">
        <v>468</v>
      </c>
      <c r="C316" s="42" t="s">
        <v>472</v>
      </c>
      <c r="D316" s="42" t="s">
        <v>526</v>
      </c>
      <c r="E316" s="42" t="s">
        <v>373</v>
      </c>
      <c r="F316" s="56"/>
      <c r="G316" s="88">
        <v>951000</v>
      </c>
      <c r="H316" s="56">
        <f>F316+G316</f>
        <v>951000</v>
      </c>
      <c r="I316" s="88">
        <v>-14265</v>
      </c>
      <c r="J316" s="56">
        <f>H316+I316</f>
        <v>936735</v>
      </c>
      <c r="K316" s="111">
        <v>1325000</v>
      </c>
      <c r="L316" s="56">
        <f>J316+K316</f>
        <v>2261735</v>
      </c>
      <c r="M316" s="88"/>
      <c r="N316" s="56">
        <f>L316+M316</f>
        <v>2261735</v>
      </c>
      <c r="O316" s="56">
        <v>1563253.34</v>
      </c>
      <c r="P316" s="133">
        <f t="shared" si="14"/>
        <v>69.1</v>
      </c>
    </row>
    <row r="317" spans="1:16" ht="81" customHeight="1">
      <c r="A317" s="26" t="s">
        <v>329</v>
      </c>
      <c r="B317" s="42" t="s">
        <v>468</v>
      </c>
      <c r="C317" s="42" t="s">
        <v>472</v>
      </c>
      <c r="D317" s="42" t="s">
        <v>148</v>
      </c>
      <c r="E317" s="42"/>
      <c r="F317" s="67">
        <f>F318+F321+F324+F326</f>
        <v>3291800</v>
      </c>
      <c r="G317" s="88"/>
      <c r="H317" s="67">
        <f>H318+H321+H324+H326</f>
        <v>3222800</v>
      </c>
      <c r="I317" s="88"/>
      <c r="J317" s="67">
        <f>J318+J321+J324+J326+J328</f>
        <v>3222800</v>
      </c>
      <c r="K317" s="111"/>
      <c r="L317" s="67">
        <f>L318+L321+L324+L326+L328</f>
        <v>3222800</v>
      </c>
      <c r="M317" s="88"/>
      <c r="N317" s="67">
        <f>N318+N321+N324+N326+N328</f>
        <v>3222800</v>
      </c>
      <c r="O317" s="67">
        <f>O318+O321+O324+O326+O328</f>
        <v>1844021.64</v>
      </c>
      <c r="P317" s="133">
        <f t="shared" si="14"/>
        <v>57.2</v>
      </c>
    </row>
    <row r="318" spans="1:16" ht="47.25" customHeight="1">
      <c r="A318" s="18" t="s">
        <v>272</v>
      </c>
      <c r="B318" s="42" t="s">
        <v>468</v>
      </c>
      <c r="C318" s="42" t="s">
        <v>472</v>
      </c>
      <c r="D318" s="42" t="s">
        <v>149</v>
      </c>
      <c r="E318" s="42"/>
      <c r="F318" s="67">
        <f>F319+F320</f>
        <v>2179500</v>
      </c>
      <c r="G318" s="88"/>
      <c r="H318" s="67">
        <f>H319+H320</f>
        <v>2187500</v>
      </c>
      <c r="I318" s="88"/>
      <c r="J318" s="67">
        <f>J319+J320</f>
        <v>2187500</v>
      </c>
      <c r="K318" s="111"/>
      <c r="L318" s="67">
        <f>L319+L320</f>
        <v>2187500</v>
      </c>
      <c r="M318" s="88"/>
      <c r="N318" s="67">
        <f>N319+N320</f>
        <v>2187500</v>
      </c>
      <c r="O318" s="67">
        <f>O319+O320</f>
        <v>1181676.97</v>
      </c>
      <c r="P318" s="133">
        <f t="shared" si="14"/>
        <v>54</v>
      </c>
    </row>
    <row r="319" spans="1:16" ht="33" customHeight="1">
      <c r="A319" s="18" t="s">
        <v>366</v>
      </c>
      <c r="B319" s="42" t="s">
        <v>468</v>
      </c>
      <c r="C319" s="42" t="s">
        <v>472</v>
      </c>
      <c r="D319" s="42" t="s">
        <v>149</v>
      </c>
      <c r="E319" s="42" t="s">
        <v>381</v>
      </c>
      <c r="F319" s="67">
        <v>2048666</v>
      </c>
      <c r="G319" s="88"/>
      <c r="H319" s="67">
        <f>F319+G319</f>
        <v>2048666</v>
      </c>
      <c r="I319" s="88"/>
      <c r="J319" s="67">
        <f>H319+I319</f>
        <v>2048666</v>
      </c>
      <c r="K319" s="111"/>
      <c r="L319" s="67">
        <f>J319+K319</f>
        <v>2048666</v>
      </c>
      <c r="M319" s="88"/>
      <c r="N319" s="67">
        <f>L319+M319</f>
        <v>2048666</v>
      </c>
      <c r="O319" s="67">
        <v>1140992.63</v>
      </c>
      <c r="P319" s="133">
        <f t="shared" si="14"/>
        <v>55.7</v>
      </c>
    </row>
    <row r="320" spans="1:16" ht="32.25" customHeight="1">
      <c r="A320" s="68" t="s">
        <v>382</v>
      </c>
      <c r="B320" s="42" t="s">
        <v>468</v>
      </c>
      <c r="C320" s="42" t="s">
        <v>472</v>
      </c>
      <c r="D320" s="42" t="s">
        <v>149</v>
      </c>
      <c r="E320" s="42" t="s">
        <v>373</v>
      </c>
      <c r="F320" s="56">
        <v>130834</v>
      </c>
      <c r="G320" s="88">
        <v>8000</v>
      </c>
      <c r="H320" s="56">
        <f>F320+G320</f>
        <v>138834</v>
      </c>
      <c r="I320" s="88"/>
      <c r="J320" s="56">
        <f>H320+I320</f>
        <v>138834</v>
      </c>
      <c r="K320" s="111"/>
      <c r="L320" s="56">
        <f>J320+K320</f>
        <v>138834</v>
      </c>
      <c r="M320" s="88"/>
      <c r="N320" s="56">
        <f>L320+M320</f>
        <v>138834</v>
      </c>
      <c r="O320" s="56">
        <v>40684.34</v>
      </c>
      <c r="P320" s="133">
        <f t="shared" si="14"/>
        <v>29.3</v>
      </c>
    </row>
    <row r="321" spans="1:16" ht="30" customHeight="1">
      <c r="A321" s="18" t="s">
        <v>466</v>
      </c>
      <c r="B321" s="42" t="s">
        <v>468</v>
      </c>
      <c r="C321" s="42" t="s">
        <v>472</v>
      </c>
      <c r="D321" s="42" t="s">
        <v>150</v>
      </c>
      <c r="E321" s="42"/>
      <c r="F321" s="57">
        <f>F322+F323</f>
        <v>969300</v>
      </c>
      <c r="G321" s="88"/>
      <c r="H321" s="57">
        <f>H322+H323</f>
        <v>977300</v>
      </c>
      <c r="I321" s="88"/>
      <c r="J321" s="57">
        <f>J322+J323</f>
        <v>977300</v>
      </c>
      <c r="K321" s="111"/>
      <c r="L321" s="57">
        <f>L322+L323</f>
        <v>977300</v>
      </c>
      <c r="M321" s="88"/>
      <c r="N321" s="57">
        <f>N322+N323</f>
        <v>977300</v>
      </c>
      <c r="O321" s="57">
        <f>O322+O323</f>
        <v>605023.76</v>
      </c>
      <c r="P321" s="133">
        <f t="shared" si="14"/>
        <v>61.9</v>
      </c>
    </row>
    <row r="322" spans="1:16" ht="30" customHeight="1">
      <c r="A322" s="19" t="s">
        <v>372</v>
      </c>
      <c r="B322" s="42" t="s">
        <v>468</v>
      </c>
      <c r="C322" s="42" t="s">
        <v>472</v>
      </c>
      <c r="D322" s="42" t="s">
        <v>150</v>
      </c>
      <c r="E322" s="42" t="s">
        <v>371</v>
      </c>
      <c r="F322" s="57">
        <v>806385</v>
      </c>
      <c r="G322" s="88"/>
      <c r="H322" s="57">
        <f>F322+G322</f>
        <v>806385</v>
      </c>
      <c r="I322" s="88"/>
      <c r="J322" s="57">
        <f>H322+I322</f>
        <v>806385</v>
      </c>
      <c r="K322" s="111"/>
      <c r="L322" s="57">
        <f>J322+K322</f>
        <v>806385</v>
      </c>
      <c r="M322" s="88"/>
      <c r="N322" s="57">
        <f>L322+M322</f>
        <v>806385</v>
      </c>
      <c r="O322" s="57">
        <v>506341.57</v>
      </c>
      <c r="P322" s="133">
        <f t="shared" si="14"/>
        <v>62.8</v>
      </c>
    </row>
    <row r="323" spans="1:16" ht="43.5" customHeight="1">
      <c r="A323" s="68" t="s">
        <v>382</v>
      </c>
      <c r="B323" s="42" t="s">
        <v>468</v>
      </c>
      <c r="C323" s="42" t="s">
        <v>472</v>
      </c>
      <c r="D323" s="42" t="s">
        <v>150</v>
      </c>
      <c r="E323" s="42" t="s">
        <v>373</v>
      </c>
      <c r="F323" s="56">
        <v>162915</v>
      </c>
      <c r="G323" s="88">
        <v>8000</v>
      </c>
      <c r="H323" s="56">
        <f>F323+G323</f>
        <v>170915</v>
      </c>
      <c r="I323" s="88"/>
      <c r="J323" s="56">
        <f>H323+I323</f>
        <v>170915</v>
      </c>
      <c r="K323" s="111"/>
      <c r="L323" s="56">
        <f>J323+K323</f>
        <v>170915</v>
      </c>
      <c r="M323" s="88"/>
      <c r="N323" s="56">
        <f>L323+M323</f>
        <v>170915</v>
      </c>
      <c r="O323" s="56">
        <v>98682.19</v>
      </c>
      <c r="P323" s="133">
        <f t="shared" si="14"/>
        <v>57.7</v>
      </c>
    </row>
    <row r="324" spans="1:16" ht="18.75" customHeight="1">
      <c r="A324" s="11" t="s">
        <v>299</v>
      </c>
      <c r="B324" s="42" t="s">
        <v>468</v>
      </c>
      <c r="C324" s="42" t="s">
        <v>472</v>
      </c>
      <c r="D324" s="42" t="s">
        <v>151</v>
      </c>
      <c r="E324" s="42"/>
      <c r="F324" s="57">
        <f>F325</f>
        <v>58000</v>
      </c>
      <c r="G324" s="88"/>
      <c r="H324" s="57">
        <f>H325</f>
        <v>58000</v>
      </c>
      <c r="I324" s="88"/>
      <c r="J324" s="57">
        <f>J325</f>
        <v>58000</v>
      </c>
      <c r="K324" s="111"/>
      <c r="L324" s="57">
        <f>L325</f>
        <v>58000</v>
      </c>
      <c r="M324" s="88"/>
      <c r="N324" s="57">
        <f>N325</f>
        <v>58000</v>
      </c>
      <c r="O324" s="57">
        <f>O325</f>
        <v>57320.91</v>
      </c>
      <c r="P324" s="133">
        <f t="shared" si="14"/>
        <v>98.8</v>
      </c>
    </row>
    <row r="325" spans="1:16" ht="30" customHeight="1">
      <c r="A325" s="68" t="s">
        <v>382</v>
      </c>
      <c r="B325" s="42" t="s">
        <v>468</v>
      </c>
      <c r="C325" s="42" t="s">
        <v>472</v>
      </c>
      <c r="D325" s="42" t="s">
        <v>151</v>
      </c>
      <c r="E325" s="49" t="s">
        <v>373</v>
      </c>
      <c r="F325" s="57">
        <v>58000</v>
      </c>
      <c r="G325" s="88"/>
      <c r="H325" s="57">
        <f>F325+G325</f>
        <v>58000</v>
      </c>
      <c r="I325" s="88"/>
      <c r="J325" s="57">
        <f>H325+I325</f>
        <v>58000</v>
      </c>
      <c r="K325" s="111"/>
      <c r="L325" s="57">
        <f>J325+K325</f>
        <v>58000</v>
      </c>
      <c r="M325" s="88"/>
      <c r="N325" s="57">
        <f>L325+M325</f>
        <v>58000</v>
      </c>
      <c r="O325" s="57">
        <v>57320.91</v>
      </c>
      <c r="P325" s="133">
        <f t="shared" si="14"/>
        <v>98.8</v>
      </c>
    </row>
    <row r="326" spans="1:16" ht="0.75" customHeight="1" hidden="1">
      <c r="A326" s="26" t="s">
        <v>355</v>
      </c>
      <c r="B326" s="42" t="s">
        <v>468</v>
      </c>
      <c r="C326" s="42" t="s">
        <v>472</v>
      </c>
      <c r="D326" s="49" t="s">
        <v>356</v>
      </c>
      <c r="E326" s="49"/>
      <c r="F326" s="57">
        <f>F327</f>
        <v>85000</v>
      </c>
      <c r="G326" s="88"/>
      <c r="H326" s="57">
        <f>H327</f>
        <v>0</v>
      </c>
      <c r="I326" s="88"/>
      <c r="J326" s="57">
        <f>J327</f>
        <v>0</v>
      </c>
      <c r="K326" s="111"/>
      <c r="L326" s="57">
        <f>L327</f>
        <v>0</v>
      </c>
      <c r="M326" s="88"/>
      <c r="N326" s="57">
        <f>N327</f>
        <v>0</v>
      </c>
      <c r="O326" s="57">
        <f>O327</f>
        <v>0</v>
      </c>
      <c r="P326" s="133" t="str">
        <f t="shared" si="14"/>
        <v>-</v>
      </c>
    </row>
    <row r="327" spans="1:16" ht="42" customHeight="1" hidden="1">
      <c r="A327" s="26" t="s">
        <v>382</v>
      </c>
      <c r="B327" s="42" t="s">
        <v>468</v>
      </c>
      <c r="C327" s="42" t="s">
        <v>472</v>
      </c>
      <c r="D327" s="49" t="s">
        <v>356</v>
      </c>
      <c r="E327" s="49" t="s">
        <v>373</v>
      </c>
      <c r="F327" s="56">
        <v>85000</v>
      </c>
      <c r="G327" s="88">
        <v>-85000</v>
      </c>
      <c r="H327" s="56">
        <f>F327+G327</f>
        <v>0</v>
      </c>
      <c r="I327" s="88"/>
      <c r="J327" s="56">
        <f>H327+I327</f>
        <v>0</v>
      </c>
      <c r="K327" s="111"/>
      <c r="L327" s="56">
        <f>J327+K327</f>
        <v>0</v>
      </c>
      <c r="M327" s="88"/>
      <c r="N327" s="56">
        <f>L327+M327</f>
        <v>0</v>
      </c>
      <c r="O327" s="56">
        <f>M327+N327</f>
        <v>0</v>
      </c>
      <c r="P327" s="133" t="str">
        <f t="shared" si="14"/>
        <v>-</v>
      </c>
    </row>
    <row r="328" spans="1:16" ht="30.75" customHeight="1" hidden="1">
      <c r="A328" s="26" t="s">
        <v>543</v>
      </c>
      <c r="B328" s="42" t="s">
        <v>468</v>
      </c>
      <c r="C328" s="42" t="s">
        <v>472</v>
      </c>
      <c r="D328" s="49" t="s">
        <v>544</v>
      </c>
      <c r="E328" s="49"/>
      <c r="F328" s="56"/>
      <c r="G328" s="88"/>
      <c r="H328" s="56"/>
      <c r="I328" s="88"/>
      <c r="J328" s="56">
        <f>J329</f>
        <v>0</v>
      </c>
      <c r="K328" s="111"/>
      <c r="L328" s="56">
        <f>L329</f>
        <v>0</v>
      </c>
      <c r="M328" s="88"/>
      <c r="N328" s="56">
        <f>N329</f>
        <v>0</v>
      </c>
      <c r="O328" s="56">
        <f>O329</f>
        <v>0</v>
      </c>
      <c r="P328" s="133" t="str">
        <f t="shared" si="14"/>
        <v>-</v>
      </c>
    </row>
    <row r="329" spans="1:16" ht="33.75" customHeight="1" hidden="1">
      <c r="A329" s="26" t="s">
        <v>382</v>
      </c>
      <c r="B329" s="42" t="s">
        <v>468</v>
      </c>
      <c r="C329" s="42" t="s">
        <v>472</v>
      </c>
      <c r="D329" s="49" t="s">
        <v>544</v>
      </c>
      <c r="E329" s="49" t="s">
        <v>373</v>
      </c>
      <c r="F329" s="56"/>
      <c r="G329" s="88"/>
      <c r="H329" s="56"/>
      <c r="I329" s="88"/>
      <c r="J329" s="56">
        <f>H329+I329</f>
        <v>0</v>
      </c>
      <c r="K329" s="111"/>
      <c r="L329" s="56">
        <f>J329+K329</f>
        <v>0</v>
      </c>
      <c r="M329" s="88"/>
      <c r="N329" s="56">
        <f>L329+M329</f>
        <v>0</v>
      </c>
      <c r="O329" s="56">
        <f>M329+N329</f>
        <v>0</v>
      </c>
      <c r="P329" s="133" t="str">
        <f t="shared" si="14"/>
        <v>-</v>
      </c>
    </row>
    <row r="330" spans="1:16" ht="30" customHeight="1">
      <c r="A330" s="9" t="s">
        <v>451</v>
      </c>
      <c r="B330" s="42" t="s">
        <v>468</v>
      </c>
      <c r="C330" s="42" t="s">
        <v>425</v>
      </c>
      <c r="D330" s="49"/>
      <c r="E330" s="49"/>
      <c r="F330" s="58">
        <f>F331</f>
        <v>1038000</v>
      </c>
      <c r="G330" s="88"/>
      <c r="H330" s="58">
        <f>H331</f>
        <v>1022000</v>
      </c>
      <c r="I330" s="88"/>
      <c r="J330" s="58">
        <f>J331</f>
        <v>1022000</v>
      </c>
      <c r="K330" s="111"/>
      <c r="L330" s="58">
        <f>L331</f>
        <v>1111100</v>
      </c>
      <c r="M330" s="88"/>
      <c r="N330" s="58">
        <f>N331</f>
        <v>833796.3</v>
      </c>
      <c r="O330" s="58">
        <f>O331</f>
        <v>526797.98</v>
      </c>
      <c r="P330" s="133">
        <f t="shared" si="14"/>
        <v>63.2</v>
      </c>
    </row>
    <row r="331" spans="1:16" ht="79.5" customHeight="1">
      <c r="A331" s="18" t="s">
        <v>297</v>
      </c>
      <c r="B331" s="42" t="s">
        <v>468</v>
      </c>
      <c r="C331" s="42" t="s">
        <v>425</v>
      </c>
      <c r="D331" s="49" t="s">
        <v>145</v>
      </c>
      <c r="E331" s="49"/>
      <c r="F331" s="58">
        <f>F332</f>
        <v>1038000</v>
      </c>
      <c r="G331" s="88"/>
      <c r="H331" s="58">
        <f>H332</f>
        <v>1022000</v>
      </c>
      <c r="I331" s="88"/>
      <c r="J331" s="58">
        <f>J332</f>
        <v>1022000</v>
      </c>
      <c r="K331" s="111"/>
      <c r="L331" s="58">
        <f>L332</f>
        <v>1111100</v>
      </c>
      <c r="M331" s="88"/>
      <c r="N331" s="58">
        <f>N332</f>
        <v>833796.3</v>
      </c>
      <c r="O331" s="58">
        <f>O332</f>
        <v>526797.98</v>
      </c>
      <c r="P331" s="133">
        <f t="shared" si="14"/>
        <v>63.2</v>
      </c>
    </row>
    <row r="332" spans="1:16" ht="48" customHeight="1">
      <c r="A332" s="11" t="s">
        <v>314</v>
      </c>
      <c r="B332" s="42" t="s">
        <v>468</v>
      </c>
      <c r="C332" s="42" t="s">
        <v>425</v>
      </c>
      <c r="D332" s="42" t="s">
        <v>226</v>
      </c>
      <c r="E332" s="42"/>
      <c r="F332" s="94">
        <f>F333+F337</f>
        <v>1038000</v>
      </c>
      <c r="G332" s="88"/>
      <c r="H332" s="94">
        <f>H333+H337</f>
        <v>1022000</v>
      </c>
      <c r="I332" s="88"/>
      <c r="J332" s="94">
        <f>J333+J337</f>
        <v>1022000</v>
      </c>
      <c r="K332" s="111"/>
      <c r="L332" s="94">
        <f>L333+L335+L337</f>
        <v>1111100</v>
      </c>
      <c r="M332" s="88"/>
      <c r="N332" s="94">
        <f>N333+N335+N337</f>
        <v>833796.3</v>
      </c>
      <c r="O332" s="94">
        <f>O333+O335+O337</f>
        <v>526797.98</v>
      </c>
      <c r="P332" s="133">
        <f t="shared" si="14"/>
        <v>63.2</v>
      </c>
    </row>
    <row r="333" spans="1:16" ht="33.75" customHeight="1">
      <c r="A333" s="32" t="s">
        <v>252</v>
      </c>
      <c r="B333" s="42" t="s">
        <v>468</v>
      </c>
      <c r="C333" s="42" t="s">
        <v>425</v>
      </c>
      <c r="D333" s="42" t="s">
        <v>227</v>
      </c>
      <c r="E333" s="42"/>
      <c r="F333" s="94">
        <f>F334</f>
        <v>958000</v>
      </c>
      <c r="G333" s="88"/>
      <c r="H333" s="94">
        <f>H334</f>
        <v>942000</v>
      </c>
      <c r="I333" s="88"/>
      <c r="J333" s="94">
        <f>J334</f>
        <v>892000</v>
      </c>
      <c r="K333" s="111"/>
      <c r="L333" s="94">
        <f>L334</f>
        <v>892000</v>
      </c>
      <c r="M333" s="88"/>
      <c r="N333" s="94">
        <f>N334</f>
        <v>614696.3</v>
      </c>
      <c r="O333" s="94">
        <f>O334</f>
        <v>460247.98</v>
      </c>
      <c r="P333" s="133">
        <f aca="true" t="shared" si="17" ref="P333:P396">IF(N333=0,"-",IF(O333/N333*100&gt;110,"свыше 100",ROUND((O333/N333*100),1)))</f>
        <v>74.9</v>
      </c>
    </row>
    <row r="334" spans="1:16" ht="33.75" customHeight="1">
      <c r="A334" s="9" t="s">
        <v>382</v>
      </c>
      <c r="B334" s="42" t="s">
        <v>468</v>
      </c>
      <c r="C334" s="42" t="s">
        <v>425</v>
      </c>
      <c r="D334" s="42" t="s">
        <v>227</v>
      </c>
      <c r="E334" s="42" t="s">
        <v>373</v>
      </c>
      <c r="F334" s="56">
        <v>958000</v>
      </c>
      <c r="G334" s="88">
        <v>-16000</v>
      </c>
      <c r="H334" s="56">
        <f>F334+G334</f>
        <v>942000</v>
      </c>
      <c r="I334" s="88">
        <v>-50000</v>
      </c>
      <c r="J334" s="56">
        <f>H334+I334</f>
        <v>892000</v>
      </c>
      <c r="K334" s="111"/>
      <c r="L334" s="56">
        <f>J334+K334</f>
        <v>892000</v>
      </c>
      <c r="M334" s="88">
        <v>-277303.7</v>
      </c>
      <c r="N334" s="56">
        <f>L334+M334</f>
        <v>614696.3</v>
      </c>
      <c r="O334" s="56">
        <v>460247.98</v>
      </c>
      <c r="P334" s="133">
        <f t="shared" si="17"/>
        <v>74.9</v>
      </c>
    </row>
    <row r="335" spans="1:16" ht="79.5" customHeight="1">
      <c r="A335" s="114" t="s">
        <v>547</v>
      </c>
      <c r="B335" s="42" t="s">
        <v>468</v>
      </c>
      <c r="C335" s="42" t="s">
        <v>425</v>
      </c>
      <c r="D335" s="42" t="s">
        <v>548</v>
      </c>
      <c r="E335" s="42"/>
      <c r="F335" s="56"/>
      <c r="G335" s="88"/>
      <c r="H335" s="56"/>
      <c r="I335" s="88"/>
      <c r="J335" s="56"/>
      <c r="K335" s="111"/>
      <c r="L335" s="56">
        <f>L336</f>
        <v>89100</v>
      </c>
      <c r="M335" s="88"/>
      <c r="N335" s="56">
        <f>N336</f>
        <v>89100</v>
      </c>
      <c r="O335" s="56">
        <f>O336</f>
        <v>0</v>
      </c>
      <c r="P335" s="133">
        <f t="shared" si="17"/>
        <v>0</v>
      </c>
    </row>
    <row r="336" spans="1:16" ht="33.75" customHeight="1">
      <c r="A336" s="114" t="s">
        <v>382</v>
      </c>
      <c r="B336" s="42" t="s">
        <v>468</v>
      </c>
      <c r="C336" s="42" t="s">
        <v>425</v>
      </c>
      <c r="D336" s="42" t="s">
        <v>548</v>
      </c>
      <c r="E336" s="42" t="s">
        <v>373</v>
      </c>
      <c r="F336" s="56"/>
      <c r="G336" s="88"/>
      <c r="H336" s="56"/>
      <c r="I336" s="88"/>
      <c r="J336" s="56"/>
      <c r="K336" s="111">
        <v>89100</v>
      </c>
      <c r="L336" s="56">
        <f>J336+K336</f>
        <v>89100</v>
      </c>
      <c r="M336" s="88"/>
      <c r="N336" s="56">
        <f>L336+M336</f>
        <v>89100</v>
      </c>
      <c r="O336" s="56">
        <v>0</v>
      </c>
      <c r="P336" s="133">
        <f t="shared" si="17"/>
        <v>0</v>
      </c>
    </row>
    <row r="337" spans="1:16" ht="30.75" customHeight="1">
      <c r="A337" s="11" t="s">
        <v>545</v>
      </c>
      <c r="B337" s="42" t="s">
        <v>468</v>
      </c>
      <c r="C337" s="42" t="s">
        <v>425</v>
      </c>
      <c r="D337" s="42" t="s">
        <v>228</v>
      </c>
      <c r="E337" s="42"/>
      <c r="F337" s="80">
        <f>F338</f>
        <v>80000</v>
      </c>
      <c r="G337" s="88"/>
      <c r="H337" s="80">
        <f>H338</f>
        <v>80000</v>
      </c>
      <c r="I337" s="88"/>
      <c r="J337" s="80">
        <f>J338</f>
        <v>130000</v>
      </c>
      <c r="K337" s="111"/>
      <c r="L337" s="80">
        <f>L338</f>
        <v>130000</v>
      </c>
      <c r="M337" s="88"/>
      <c r="N337" s="80">
        <f>N338</f>
        <v>130000</v>
      </c>
      <c r="O337" s="80">
        <f>O338</f>
        <v>66550</v>
      </c>
      <c r="P337" s="133">
        <f t="shared" si="17"/>
        <v>51.2</v>
      </c>
    </row>
    <row r="338" spans="1:16" ht="33.75" customHeight="1">
      <c r="A338" s="9" t="s">
        <v>382</v>
      </c>
      <c r="B338" s="42" t="s">
        <v>468</v>
      </c>
      <c r="C338" s="42" t="s">
        <v>425</v>
      </c>
      <c r="D338" s="42" t="s">
        <v>228</v>
      </c>
      <c r="E338" s="42" t="s">
        <v>373</v>
      </c>
      <c r="F338" s="56">
        <v>80000</v>
      </c>
      <c r="G338" s="88"/>
      <c r="H338" s="56">
        <f>F338+G338</f>
        <v>80000</v>
      </c>
      <c r="I338" s="88">
        <v>50000</v>
      </c>
      <c r="J338" s="56">
        <f>H338+I338</f>
        <v>130000</v>
      </c>
      <c r="K338" s="111"/>
      <c r="L338" s="56">
        <f>J338+K338</f>
        <v>130000</v>
      </c>
      <c r="M338" s="88"/>
      <c r="N338" s="56">
        <f>L338+M338</f>
        <v>130000</v>
      </c>
      <c r="O338" s="56">
        <v>66550</v>
      </c>
      <c r="P338" s="133">
        <f t="shared" si="17"/>
        <v>51.2</v>
      </c>
    </row>
    <row r="339" spans="1:16" ht="17.25" customHeight="1">
      <c r="A339" s="11" t="s">
        <v>452</v>
      </c>
      <c r="B339" s="63">
        <v>902</v>
      </c>
      <c r="C339" s="42" t="s">
        <v>410</v>
      </c>
      <c r="D339" s="42"/>
      <c r="E339" s="42"/>
      <c r="F339" s="56">
        <f>F340</f>
        <v>2500000</v>
      </c>
      <c r="G339" s="88"/>
      <c r="H339" s="56">
        <f>H340</f>
        <v>2500000</v>
      </c>
      <c r="I339" s="88"/>
      <c r="J339" s="56">
        <f>J340</f>
        <v>2500000</v>
      </c>
      <c r="K339" s="111"/>
      <c r="L339" s="56">
        <f>L340</f>
        <v>2500000</v>
      </c>
      <c r="M339" s="88"/>
      <c r="N339" s="56">
        <f aca="true" t="shared" si="18" ref="N339:O341">N340</f>
        <v>2500000</v>
      </c>
      <c r="O339" s="56">
        <f t="shared" si="18"/>
        <v>287364.74</v>
      </c>
      <c r="P339" s="133">
        <f t="shared" si="17"/>
        <v>11.5</v>
      </c>
    </row>
    <row r="340" spans="1:16" ht="15.75" customHeight="1">
      <c r="A340" s="33" t="s">
        <v>453</v>
      </c>
      <c r="B340" s="60">
        <v>902</v>
      </c>
      <c r="C340" s="42" t="s">
        <v>411</v>
      </c>
      <c r="D340" s="42"/>
      <c r="E340" s="42"/>
      <c r="F340" s="56">
        <f>F341</f>
        <v>2500000</v>
      </c>
      <c r="G340" s="88"/>
      <c r="H340" s="56">
        <f>H341</f>
        <v>2500000</v>
      </c>
      <c r="I340" s="88"/>
      <c r="J340" s="56">
        <f>J341</f>
        <v>2500000</v>
      </c>
      <c r="K340" s="111"/>
      <c r="L340" s="56">
        <f>L341</f>
        <v>2500000</v>
      </c>
      <c r="M340" s="88"/>
      <c r="N340" s="56">
        <f t="shared" si="18"/>
        <v>2500000</v>
      </c>
      <c r="O340" s="56">
        <f t="shared" si="18"/>
        <v>287364.74</v>
      </c>
      <c r="P340" s="133">
        <f t="shared" si="17"/>
        <v>11.5</v>
      </c>
    </row>
    <row r="341" spans="1:16" ht="80.25" customHeight="1">
      <c r="A341" s="61" t="s">
        <v>270</v>
      </c>
      <c r="B341" s="63">
        <v>902</v>
      </c>
      <c r="C341" s="42" t="s">
        <v>411</v>
      </c>
      <c r="D341" s="42" t="s">
        <v>145</v>
      </c>
      <c r="E341" s="42"/>
      <c r="F341" s="56">
        <f>F342</f>
        <v>2500000</v>
      </c>
      <c r="G341" s="88"/>
      <c r="H341" s="56">
        <f>H342</f>
        <v>2500000</v>
      </c>
      <c r="I341" s="88"/>
      <c r="J341" s="56">
        <f>J342</f>
        <v>2500000</v>
      </c>
      <c r="K341" s="111"/>
      <c r="L341" s="56">
        <f>L342</f>
        <v>2500000</v>
      </c>
      <c r="M341" s="88"/>
      <c r="N341" s="56">
        <f t="shared" si="18"/>
        <v>2500000</v>
      </c>
      <c r="O341" s="56">
        <f t="shared" si="18"/>
        <v>287364.74</v>
      </c>
      <c r="P341" s="133">
        <f t="shared" si="17"/>
        <v>11.5</v>
      </c>
    </row>
    <row r="342" spans="1:16" ht="51" customHeight="1">
      <c r="A342" s="61" t="s">
        <v>338</v>
      </c>
      <c r="B342" s="63">
        <v>902</v>
      </c>
      <c r="C342" s="42" t="s">
        <v>411</v>
      </c>
      <c r="D342" s="42" t="s">
        <v>90</v>
      </c>
      <c r="E342" s="42"/>
      <c r="F342" s="56">
        <f>F343+F350</f>
        <v>2500000</v>
      </c>
      <c r="G342" s="88"/>
      <c r="H342" s="56">
        <f>H343+H350</f>
        <v>2500000</v>
      </c>
      <c r="I342" s="88"/>
      <c r="J342" s="56">
        <f>J343+J350</f>
        <v>2500000</v>
      </c>
      <c r="K342" s="111"/>
      <c r="L342" s="56">
        <f>L343+L350</f>
        <v>2500000</v>
      </c>
      <c r="M342" s="88"/>
      <c r="N342" s="56">
        <f>N343+N350</f>
        <v>2500000</v>
      </c>
      <c r="O342" s="56">
        <f>O343+O350</f>
        <v>287364.74</v>
      </c>
      <c r="P342" s="133">
        <f t="shared" si="17"/>
        <v>11.5</v>
      </c>
    </row>
    <row r="343" spans="1:16" ht="35.25" customHeight="1">
      <c r="A343" s="62" t="s">
        <v>339</v>
      </c>
      <c r="B343" s="63">
        <v>902</v>
      </c>
      <c r="C343" s="42" t="s">
        <v>411</v>
      </c>
      <c r="D343" s="42" t="s">
        <v>91</v>
      </c>
      <c r="E343" s="42"/>
      <c r="F343" s="56">
        <f>F344</f>
        <v>500000</v>
      </c>
      <c r="G343" s="88"/>
      <c r="H343" s="56">
        <f>H344</f>
        <v>500000</v>
      </c>
      <c r="I343" s="88"/>
      <c r="J343" s="56">
        <f>J344</f>
        <v>500000</v>
      </c>
      <c r="K343" s="111"/>
      <c r="L343" s="56">
        <f>L344</f>
        <v>500000</v>
      </c>
      <c r="M343" s="88"/>
      <c r="N343" s="56">
        <f>N344</f>
        <v>500000</v>
      </c>
      <c r="O343" s="56">
        <f>O344</f>
        <v>287364.74</v>
      </c>
      <c r="P343" s="133">
        <f t="shared" si="17"/>
        <v>57.5</v>
      </c>
    </row>
    <row r="344" spans="1:16" ht="35.25" customHeight="1">
      <c r="A344" s="68" t="s">
        <v>382</v>
      </c>
      <c r="B344" s="71">
        <v>902</v>
      </c>
      <c r="C344" s="42" t="s">
        <v>411</v>
      </c>
      <c r="D344" s="42" t="s">
        <v>91</v>
      </c>
      <c r="E344" s="42" t="s">
        <v>373</v>
      </c>
      <c r="F344" s="56">
        <v>500000</v>
      </c>
      <c r="G344" s="88"/>
      <c r="H344" s="56">
        <f>F344+G344</f>
        <v>500000</v>
      </c>
      <c r="I344" s="88"/>
      <c r="J344" s="56">
        <f>H344+I344</f>
        <v>500000</v>
      </c>
      <c r="K344" s="111"/>
      <c r="L344" s="56">
        <f>J344+K344</f>
        <v>500000</v>
      </c>
      <c r="M344" s="88"/>
      <c r="N344" s="56">
        <f>L344+M344</f>
        <v>500000</v>
      </c>
      <c r="O344" s="56">
        <v>287364.74</v>
      </c>
      <c r="P344" s="133">
        <f t="shared" si="17"/>
        <v>57.5</v>
      </c>
    </row>
    <row r="345" spans="1:16" ht="16.5" customHeight="1" hidden="1">
      <c r="A345" s="17" t="s">
        <v>459</v>
      </c>
      <c r="B345" s="63">
        <v>902</v>
      </c>
      <c r="C345" s="44" t="s">
        <v>432</v>
      </c>
      <c r="D345" s="44"/>
      <c r="E345" s="44"/>
      <c r="F345" s="56">
        <f>F346</f>
        <v>0</v>
      </c>
      <c r="G345" s="88"/>
      <c r="H345" s="56">
        <f>H346</f>
        <v>0</v>
      </c>
      <c r="I345" s="88"/>
      <c r="J345" s="56">
        <f>J346</f>
        <v>0</v>
      </c>
      <c r="K345" s="111"/>
      <c r="L345" s="56">
        <f>L346</f>
        <v>0</v>
      </c>
      <c r="M345" s="88"/>
      <c r="N345" s="56">
        <f aca="true" t="shared" si="19" ref="N345:O348">N346</f>
        <v>0</v>
      </c>
      <c r="O345" s="56">
        <f t="shared" si="19"/>
        <v>0</v>
      </c>
      <c r="P345" s="133" t="str">
        <f t="shared" si="17"/>
        <v>-</v>
      </c>
    </row>
    <row r="346" spans="1:16" ht="16.5" customHeight="1" hidden="1">
      <c r="A346" s="17" t="s">
        <v>460</v>
      </c>
      <c r="B346" s="63">
        <v>902</v>
      </c>
      <c r="C346" s="44" t="s">
        <v>444</v>
      </c>
      <c r="D346" s="44"/>
      <c r="E346" s="44"/>
      <c r="F346" s="56">
        <f>F347</f>
        <v>0</v>
      </c>
      <c r="G346" s="88"/>
      <c r="H346" s="56">
        <f>H347</f>
        <v>0</v>
      </c>
      <c r="I346" s="88"/>
      <c r="J346" s="56">
        <f>J347</f>
        <v>0</v>
      </c>
      <c r="K346" s="111"/>
      <c r="L346" s="56">
        <f>L347</f>
        <v>0</v>
      </c>
      <c r="M346" s="88"/>
      <c r="N346" s="56">
        <f t="shared" si="19"/>
        <v>0</v>
      </c>
      <c r="O346" s="56">
        <f t="shared" si="19"/>
        <v>0</v>
      </c>
      <c r="P346" s="133" t="str">
        <f t="shared" si="17"/>
        <v>-</v>
      </c>
    </row>
    <row r="347" spans="1:16" ht="16.5" customHeight="1" hidden="1">
      <c r="A347" s="16" t="s">
        <v>296</v>
      </c>
      <c r="B347" s="63">
        <v>902</v>
      </c>
      <c r="C347" s="44" t="s">
        <v>444</v>
      </c>
      <c r="D347" s="44" t="s">
        <v>129</v>
      </c>
      <c r="E347" s="44"/>
      <c r="F347" s="56">
        <f>F348</f>
        <v>0</v>
      </c>
      <c r="G347" s="88"/>
      <c r="H347" s="56">
        <f>H348</f>
        <v>0</v>
      </c>
      <c r="I347" s="88"/>
      <c r="J347" s="56">
        <f>J348</f>
        <v>0</v>
      </c>
      <c r="K347" s="111"/>
      <c r="L347" s="56">
        <f>L348</f>
        <v>0</v>
      </c>
      <c r="M347" s="88"/>
      <c r="N347" s="56">
        <f t="shared" si="19"/>
        <v>0</v>
      </c>
      <c r="O347" s="56">
        <f t="shared" si="19"/>
        <v>0</v>
      </c>
      <c r="P347" s="133" t="str">
        <f t="shared" si="17"/>
        <v>-</v>
      </c>
    </row>
    <row r="348" spans="1:16" ht="32.25" customHeight="1" hidden="1">
      <c r="A348" s="16" t="s">
        <v>93</v>
      </c>
      <c r="B348" s="63">
        <v>902</v>
      </c>
      <c r="C348" s="44" t="s">
        <v>444</v>
      </c>
      <c r="D348" s="44" t="s">
        <v>92</v>
      </c>
      <c r="E348" s="44"/>
      <c r="F348" s="56">
        <f>F349</f>
        <v>0</v>
      </c>
      <c r="G348" s="88"/>
      <c r="H348" s="56">
        <f>H349</f>
        <v>0</v>
      </c>
      <c r="I348" s="88"/>
      <c r="J348" s="56">
        <f>J349</f>
        <v>0</v>
      </c>
      <c r="K348" s="111"/>
      <c r="L348" s="56">
        <f>L349</f>
        <v>0</v>
      </c>
      <c r="M348" s="88"/>
      <c r="N348" s="56">
        <f t="shared" si="19"/>
        <v>0</v>
      </c>
      <c r="O348" s="56">
        <f t="shared" si="19"/>
        <v>0</v>
      </c>
      <c r="P348" s="133" t="str">
        <f t="shared" si="17"/>
        <v>-</v>
      </c>
    </row>
    <row r="349" spans="1:16" ht="32.25" customHeight="1" hidden="1">
      <c r="A349" s="16" t="s">
        <v>287</v>
      </c>
      <c r="B349" s="63">
        <v>902</v>
      </c>
      <c r="C349" s="44" t="s">
        <v>444</v>
      </c>
      <c r="D349" s="44" t="s">
        <v>92</v>
      </c>
      <c r="E349" s="44" t="s">
        <v>29</v>
      </c>
      <c r="F349" s="56"/>
      <c r="G349" s="88"/>
      <c r="H349" s="56"/>
      <c r="I349" s="88"/>
      <c r="J349" s="56"/>
      <c r="K349" s="111"/>
      <c r="L349" s="56"/>
      <c r="M349" s="88"/>
      <c r="N349" s="56"/>
      <c r="O349" s="56"/>
      <c r="P349" s="133" t="str">
        <f t="shared" si="17"/>
        <v>-</v>
      </c>
    </row>
    <row r="350" spans="1:16" ht="47.25" customHeight="1">
      <c r="A350" s="87" t="s">
        <v>510</v>
      </c>
      <c r="B350" s="63">
        <v>902</v>
      </c>
      <c r="C350" s="44" t="s">
        <v>411</v>
      </c>
      <c r="D350" s="44" t="s">
        <v>489</v>
      </c>
      <c r="E350" s="44"/>
      <c r="F350" s="56">
        <f>F351</f>
        <v>2000000</v>
      </c>
      <c r="G350" s="88"/>
      <c r="H350" s="56">
        <f>H351</f>
        <v>2000000</v>
      </c>
      <c r="I350" s="88"/>
      <c r="J350" s="56">
        <f>J351</f>
        <v>2000000</v>
      </c>
      <c r="K350" s="111"/>
      <c r="L350" s="56">
        <f>L351</f>
        <v>2000000</v>
      </c>
      <c r="M350" s="88"/>
      <c r="N350" s="56">
        <f>N351</f>
        <v>2000000</v>
      </c>
      <c r="O350" s="56">
        <f>O351</f>
        <v>0</v>
      </c>
      <c r="P350" s="133">
        <f t="shared" si="17"/>
        <v>0</v>
      </c>
    </row>
    <row r="351" spans="1:16" ht="52.5" customHeight="1">
      <c r="A351" s="16" t="s">
        <v>490</v>
      </c>
      <c r="B351" s="63">
        <v>902</v>
      </c>
      <c r="C351" s="44" t="s">
        <v>411</v>
      </c>
      <c r="D351" s="44" t="s">
        <v>489</v>
      </c>
      <c r="E351" s="44" t="s">
        <v>385</v>
      </c>
      <c r="F351" s="56">
        <v>2000000</v>
      </c>
      <c r="G351" s="88"/>
      <c r="H351" s="56">
        <f>F351+G351</f>
        <v>2000000</v>
      </c>
      <c r="I351" s="88"/>
      <c r="J351" s="56">
        <f>H351+I351</f>
        <v>2000000</v>
      </c>
      <c r="K351" s="111"/>
      <c r="L351" s="56">
        <f>J351+K351</f>
        <v>2000000</v>
      </c>
      <c r="M351" s="88"/>
      <c r="N351" s="56">
        <f>L351+M351</f>
        <v>2000000</v>
      </c>
      <c r="O351" s="56">
        <v>0</v>
      </c>
      <c r="P351" s="133">
        <f t="shared" si="17"/>
        <v>0</v>
      </c>
    </row>
    <row r="352" spans="1:16" ht="20.25" customHeight="1">
      <c r="A352" s="9" t="s">
        <v>459</v>
      </c>
      <c r="B352" s="44" t="s">
        <v>468</v>
      </c>
      <c r="C352" s="44" t="s">
        <v>432</v>
      </c>
      <c r="D352" s="44"/>
      <c r="E352" s="44"/>
      <c r="F352" s="56">
        <f>F353</f>
        <v>279300</v>
      </c>
      <c r="G352" s="88"/>
      <c r="H352" s="56">
        <f>H353</f>
        <v>279300</v>
      </c>
      <c r="I352" s="88"/>
      <c r="J352" s="56">
        <f>J353</f>
        <v>279300</v>
      </c>
      <c r="K352" s="111"/>
      <c r="L352" s="56">
        <f>L353</f>
        <v>279300</v>
      </c>
      <c r="M352" s="88"/>
      <c r="N352" s="56">
        <f aca="true" t="shared" si="20" ref="N352:O355">N353</f>
        <v>279300</v>
      </c>
      <c r="O352" s="56">
        <f t="shared" si="20"/>
        <v>183904.24</v>
      </c>
      <c r="P352" s="133">
        <f t="shared" si="17"/>
        <v>65.8</v>
      </c>
    </row>
    <row r="353" spans="1:16" ht="19.5" customHeight="1">
      <c r="A353" s="9" t="s">
        <v>460</v>
      </c>
      <c r="B353" s="44" t="s">
        <v>468</v>
      </c>
      <c r="C353" s="44" t="s">
        <v>444</v>
      </c>
      <c r="D353" s="44"/>
      <c r="E353" s="44"/>
      <c r="F353" s="56">
        <f>F354</f>
        <v>279300</v>
      </c>
      <c r="G353" s="88"/>
      <c r="H353" s="56">
        <f>H354</f>
        <v>279300</v>
      </c>
      <c r="I353" s="88"/>
      <c r="J353" s="56">
        <f>J354</f>
        <v>279300</v>
      </c>
      <c r="K353" s="111"/>
      <c r="L353" s="56">
        <f>L354</f>
        <v>279300</v>
      </c>
      <c r="M353" s="88"/>
      <c r="N353" s="56">
        <f t="shared" si="20"/>
        <v>279300</v>
      </c>
      <c r="O353" s="56">
        <f t="shared" si="20"/>
        <v>183904.24</v>
      </c>
      <c r="P353" s="133">
        <f t="shared" si="17"/>
        <v>65.8</v>
      </c>
    </row>
    <row r="354" spans="1:16" ht="18" customHeight="1">
      <c r="A354" s="16" t="s">
        <v>296</v>
      </c>
      <c r="B354" s="44" t="s">
        <v>468</v>
      </c>
      <c r="C354" s="44" t="s">
        <v>444</v>
      </c>
      <c r="D354" s="44" t="s">
        <v>129</v>
      </c>
      <c r="E354" s="44"/>
      <c r="F354" s="56">
        <f>F355</f>
        <v>279300</v>
      </c>
      <c r="G354" s="88"/>
      <c r="H354" s="56">
        <f>H355</f>
        <v>279300</v>
      </c>
      <c r="I354" s="88"/>
      <c r="J354" s="56">
        <f>J355</f>
        <v>279300</v>
      </c>
      <c r="K354" s="111"/>
      <c r="L354" s="56">
        <f>L355</f>
        <v>279300</v>
      </c>
      <c r="M354" s="88"/>
      <c r="N354" s="56">
        <f t="shared" si="20"/>
        <v>279300</v>
      </c>
      <c r="O354" s="56">
        <f t="shared" si="20"/>
        <v>183904.24</v>
      </c>
      <c r="P354" s="133">
        <f t="shared" si="17"/>
        <v>65.8</v>
      </c>
    </row>
    <row r="355" spans="1:16" ht="33.75" customHeight="1">
      <c r="A355" s="16" t="s">
        <v>93</v>
      </c>
      <c r="B355" s="44" t="s">
        <v>468</v>
      </c>
      <c r="C355" s="44" t="s">
        <v>444</v>
      </c>
      <c r="D355" s="44" t="s">
        <v>92</v>
      </c>
      <c r="E355" s="44"/>
      <c r="F355" s="56">
        <f>F356</f>
        <v>279300</v>
      </c>
      <c r="G355" s="88"/>
      <c r="H355" s="56">
        <f>H356</f>
        <v>279300</v>
      </c>
      <c r="I355" s="88"/>
      <c r="J355" s="56">
        <f>J356</f>
        <v>279300</v>
      </c>
      <c r="K355" s="111"/>
      <c r="L355" s="56">
        <f>L356</f>
        <v>279300</v>
      </c>
      <c r="M355" s="88"/>
      <c r="N355" s="56">
        <f t="shared" si="20"/>
        <v>279300</v>
      </c>
      <c r="O355" s="56">
        <f t="shared" si="20"/>
        <v>183904.24</v>
      </c>
      <c r="P355" s="133">
        <f t="shared" si="17"/>
        <v>65.8</v>
      </c>
    </row>
    <row r="356" spans="1:16" ht="32.25" customHeight="1">
      <c r="A356" s="16" t="s">
        <v>364</v>
      </c>
      <c r="B356" s="44" t="s">
        <v>468</v>
      </c>
      <c r="C356" s="44" t="s">
        <v>444</v>
      </c>
      <c r="D356" s="44" t="s">
        <v>92</v>
      </c>
      <c r="E356" s="44" t="s">
        <v>386</v>
      </c>
      <c r="F356" s="56">
        <v>279300</v>
      </c>
      <c r="G356" s="88"/>
      <c r="H356" s="56">
        <f>F356+G356</f>
        <v>279300</v>
      </c>
      <c r="I356" s="88"/>
      <c r="J356" s="56">
        <f>H356+I356</f>
        <v>279300</v>
      </c>
      <c r="K356" s="111"/>
      <c r="L356" s="56">
        <f>J356+K356</f>
        <v>279300</v>
      </c>
      <c r="M356" s="88"/>
      <c r="N356" s="56">
        <f>L356+M356</f>
        <v>279300</v>
      </c>
      <c r="O356" s="56">
        <v>183904.24</v>
      </c>
      <c r="P356" s="133">
        <f t="shared" si="17"/>
        <v>65.8</v>
      </c>
    </row>
    <row r="357" spans="1:16" ht="38.25" customHeight="1">
      <c r="A357" s="26" t="s">
        <v>531</v>
      </c>
      <c r="B357" s="44" t="s">
        <v>468</v>
      </c>
      <c r="C357" s="44" t="s">
        <v>528</v>
      </c>
      <c r="D357" s="42"/>
      <c r="E357" s="44"/>
      <c r="F357" s="56"/>
      <c r="G357" s="88"/>
      <c r="H357" s="56">
        <f>H358</f>
        <v>85000</v>
      </c>
      <c r="I357" s="88"/>
      <c r="J357" s="56">
        <f>J358</f>
        <v>85000</v>
      </c>
      <c r="K357" s="111"/>
      <c r="L357" s="56">
        <f>L358</f>
        <v>85000</v>
      </c>
      <c r="M357" s="88"/>
      <c r="N357" s="56">
        <f aca="true" t="shared" si="21" ref="N357:O359">N358</f>
        <v>85000</v>
      </c>
      <c r="O357" s="56">
        <f t="shared" si="21"/>
        <v>25584.56</v>
      </c>
      <c r="P357" s="133">
        <f t="shared" si="17"/>
        <v>30.1</v>
      </c>
    </row>
    <row r="358" spans="1:16" ht="21.75" customHeight="1">
      <c r="A358" s="16" t="s">
        <v>296</v>
      </c>
      <c r="B358" s="44" t="s">
        <v>468</v>
      </c>
      <c r="C358" s="44" t="s">
        <v>529</v>
      </c>
      <c r="D358" s="42" t="s">
        <v>129</v>
      </c>
      <c r="E358" s="44"/>
      <c r="F358" s="56"/>
      <c r="G358" s="88"/>
      <c r="H358" s="56">
        <f>H359</f>
        <v>85000</v>
      </c>
      <c r="I358" s="88"/>
      <c r="J358" s="56">
        <f>J359</f>
        <v>85000</v>
      </c>
      <c r="K358" s="111"/>
      <c r="L358" s="56">
        <f>L359</f>
        <v>85000</v>
      </c>
      <c r="M358" s="88"/>
      <c r="N358" s="56">
        <f t="shared" si="21"/>
        <v>85000</v>
      </c>
      <c r="O358" s="56">
        <f t="shared" si="21"/>
        <v>25584.56</v>
      </c>
      <c r="P358" s="133">
        <f t="shared" si="17"/>
        <v>30.1</v>
      </c>
    </row>
    <row r="359" spans="1:16" ht="80.25" customHeight="1">
      <c r="A359" s="15" t="s">
        <v>144</v>
      </c>
      <c r="B359" s="44" t="s">
        <v>468</v>
      </c>
      <c r="C359" s="44" t="s">
        <v>529</v>
      </c>
      <c r="D359" s="42" t="s">
        <v>530</v>
      </c>
      <c r="E359" s="44"/>
      <c r="F359" s="56"/>
      <c r="G359" s="88"/>
      <c r="H359" s="56">
        <f>H360</f>
        <v>85000</v>
      </c>
      <c r="I359" s="88"/>
      <c r="J359" s="56">
        <f>J360</f>
        <v>85000</v>
      </c>
      <c r="K359" s="111"/>
      <c r="L359" s="56">
        <f>L360</f>
        <v>85000</v>
      </c>
      <c r="M359" s="88"/>
      <c r="N359" s="56">
        <f t="shared" si="21"/>
        <v>85000</v>
      </c>
      <c r="O359" s="56">
        <f t="shared" si="21"/>
        <v>25584.56</v>
      </c>
      <c r="P359" s="133">
        <f t="shared" si="17"/>
        <v>30.1</v>
      </c>
    </row>
    <row r="360" spans="1:16" ht="32.25" customHeight="1">
      <c r="A360" s="68" t="s">
        <v>382</v>
      </c>
      <c r="B360" s="44" t="s">
        <v>468</v>
      </c>
      <c r="C360" s="44" t="s">
        <v>529</v>
      </c>
      <c r="D360" s="42" t="s">
        <v>530</v>
      </c>
      <c r="E360" s="44" t="s">
        <v>373</v>
      </c>
      <c r="F360" s="56"/>
      <c r="G360" s="88">
        <v>85000</v>
      </c>
      <c r="H360" s="56">
        <f>F360+G360</f>
        <v>85000</v>
      </c>
      <c r="I360" s="88"/>
      <c r="J360" s="56">
        <f>H360+I360</f>
        <v>85000</v>
      </c>
      <c r="K360" s="111"/>
      <c r="L360" s="56">
        <f>J360+K360</f>
        <v>85000</v>
      </c>
      <c r="M360" s="88"/>
      <c r="N360" s="56">
        <f>L360+M360</f>
        <v>85000</v>
      </c>
      <c r="O360" s="56">
        <v>25584.56</v>
      </c>
      <c r="P360" s="133">
        <f t="shared" si="17"/>
        <v>30.1</v>
      </c>
    </row>
    <row r="361" spans="1:16" s="1" customFormat="1" ht="34.5" customHeight="1">
      <c r="A361" s="81" t="s">
        <v>469</v>
      </c>
      <c r="B361" s="102" t="s">
        <v>440</v>
      </c>
      <c r="C361" s="46"/>
      <c r="D361" s="46"/>
      <c r="E361" s="46"/>
      <c r="F361" s="95">
        <f>F362+F474</f>
        <v>619867200</v>
      </c>
      <c r="G361" s="89"/>
      <c r="H361" s="95">
        <f>H362+H474</f>
        <v>619890700</v>
      </c>
      <c r="I361" s="89"/>
      <c r="J361" s="95">
        <f>J362+J474</f>
        <v>622600335.92</v>
      </c>
      <c r="K361" s="89"/>
      <c r="L361" s="95">
        <f>L362+L474</f>
        <v>622768786.92</v>
      </c>
      <c r="M361" s="89"/>
      <c r="N361" s="95">
        <f>N362+N474</f>
        <v>623715203.92</v>
      </c>
      <c r="O361" s="95">
        <f>O362+O474</f>
        <v>424755005.54</v>
      </c>
      <c r="P361" s="120">
        <f t="shared" si="17"/>
        <v>68.1</v>
      </c>
    </row>
    <row r="362" spans="1:16" ht="18.75" customHeight="1">
      <c r="A362" s="35" t="s">
        <v>456</v>
      </c>
      <c r="B362" s="46" t="s">
        <v>440</v>
      </c>
      <c r="C362" s="46" t="s">
        <v>414</v>
      </c>
      <c r="D362" s="46"/>
      <c r="E362" s="46"/>
      <c r="F362" s="58">
        <f>F363+F395+F445+F460</f>
        <v>619732300</v>
      </c>
      <c r="G362" s="88"/>
      <c r="H362" s="58">
        <f>H363+H395+H445+H460+H438</f>
        <v>619755800</v>
      </c>
      <c r="I362" s="88"/>
      <c r="J362" s="58">
        <f>J363+J395+J445+J460+J438</f>
        <v>622465435.92</v>
      </c>
      <c r="K362" s="88"/>
      <c r="L362" s="58">
        <f>L363+L395+L445+L460+L438</f>
        <v>622703910.06</v>
      </c>
      <c r="M362" s="88"/>
      <c r="N362" s="58">
        <f>N363+N395+N445+N460+N438</f>
        <v>623650327.06</v>
      </c>
      <c r="O362" s="58">
        <f>O363+O395+O445+O460+O438</f>
        <v>424704437.21000004</v>
      </c>
      <c r="P362" s="133">
        <f t="shared" si="17"/>
        <v>68.1</v>
      </c>
    </row>
    <row r="363" spans="1:16" ht="17.25" customHeight="1">
      <c r="A363" s="35" t="s">
        <v>441</v>
      </c>
      <c r="B363" s="46" t="s">
        <v>440</v>
      </c>
      <c r="C363" s="46" t="s">
        <v>442</v>
      </c>
      <c r="D363" s="46"/>
      <c r="E363" s="46"/>
      <c r="F363" s="58">
        <f>F364</f>
        <v>190200847</v>
      </c>
      <c r="G363" s="88"/>
      <c r="H363" s="58">
        <f>H364</f>
        <v>190160847</v>
      </c>
      <c r="I363" s="88"/>
      <c r="J363" s="58">
        <f>J364</f>
        <v>189463407.92000002</v>
      </c>
      <c r="K363" s="88"/>
      <c r="L363" s="58">
        <f>L364</f>
        <v>189934109.82999998</v>
      </c>
      <c r="M363" s="88"/>
      <c r="N363" s="58">
        <f>N364</f>
        <v>190501460.82999998</v>
      </c>
      <c r="O363" s="58">
        <f>O364</f>
        <v>130269125.55</v>
      </c>
      <c r="P363" s="133">
        <f t="shared" si="17"/>
        <v>68.4</v>
      </c>
    </row>
    <row r="364" spans="1:16" ht="78.75" customHeight="1">
      <c r="A364" s="32" t="s">
        <v>324</v>
      </c>
      <c r="B364" s="46" t="s">
        <v>440</v>
      </c>
      <c r="C364" s="46" t="s">
        <v>442</v>
      </c>
      <c r="D364" s="46" t="s">
        <v>176</v>
      </c>
      <c r="E364" s="46"/>
      <c r="F364" s="58">
        <f>F365+F383</f>
        <v>190200847</v>
      </c>
      <c r="G364" s="88"/>
      <c r="H364" s="58">
        <f>H365+H383</f>
        <v>190160847</v>
      </c>
      <c r="I364" s="88"/>
      <c r="J364" s="58">
        <f>J365+J383</f>
        <v>189463407.92000002</v>
      </c>
      <c r="K364" s="88"/>
      <c r="L364" s="58">
        <f>L365+L383+L390</f>
        <v>189934109.82999998</v>
      </c>
      <c r="M364" s="88"/>
      <c r="N364" s="58">
        <f>N365+N383+N390</f>
        <v>190501460.82999998</v>
      </c>
      <c r="O364" s="58">
        <f>O365+O383+O390</f>
        <v>130269125.55</v>
      </c>
      <c r="P364" s="133">
        <f t="shared" si="17"/>
        <v>68.4</v>
      </c>
    </row>
    <row r="365" spans="1:16" ht="49.5" customHeight="1">
      <c r="A365" s="35" t="s">
        <v>247</v>
      </c>
      <c r="B365" s="46" t="s">
        <v>440</v>
      </c>
      <c r="C365" s="46" t="s">
        <v>442</v>
      </c>
      <c r="D365" s="46" t="s">
        <v>177</v>
      </c>
      <c r="E365" s="46"/>
      <c r="F365" s="58">
        <f>F366+F370+F373+F375+F377+F380</f>
        <v>164096526</v>
      </c>
      <c r="G365" s="88"/>
      <c r="H365" s="58">
        <f>H366+H370+H373+H375+H377+H380</f>
        <v>164056526</v>
      </c>
      <c r="I365" s="88"/>
      <c r="J365" s="58">
        <f>J366+J370+J373+J375+J377+J380</f>
        <v>163359086.92000002</v>
      </c>
      <c r="K365" s="88"/>
      <c r="L365" s="58">
        <f>L366+L370+L373+L375+L377+L380</f>
        <v>163319788.82999998</v>
      </c>
      <c r="M365" s="88"/>
      <c r="N365" s="58">
        <f>N366+N370+N373+N375+N377+N380</f>
        <v>162023788.82999998</v>
      </c>
      <c r="O365" s="58">
        <f>O366+O370+O373+O375+O377+O380</f>
        <v>112714606.78999999</v>
      </c>
      <c r="P365" s="133">
        <f t="shared" si="17"/>
        <v>69.6</v>
      </c>
    </row>
    <row r="366" spans="1:16" ht="81" customHeight="1">
      <c r="A366" s="35" t="s">
        <v>248</v>
      </c>
      <c r="B366" s="46" t="s">
        <v>440</v>
      </c>
      <c r="C366" s="46" t="s">
        <v>442</v>
      </c>
      <c r="D366" s="46" t="s">
        <v>178</v>
      </c>
      <c r="E366" s="46"/>
      <c r="F366" s="58">
        <f>F367+F368+F369</f>
        <v>39620361</v>
      </c>
      <c r="G366" s="88"/>
      <c r="H366" s="58">
        <f>H367+H368+H369</f>
        <v>39580361</v>
      </c>
      <c r="I366" s="88"/>
      <c r="J366" s="58">
        <f>J367+J368+J369</f>
        <v>39625361</v>
      </c>
      <c r="K366" s="88"/>
      <c r="L366" s="58">
        <f>L367+L368+L369</f>
        <v>39603016.14</v>
      </c>
      <c r="M366" s="88"/>
      <c r="N366" s="58">
        <f>N367+N368+N369</f>
        <v>39517016.14</v>
      </c>
      <c r="O366" s="58">
        <f>O367+O368+O369</f>
        <v>27734964.59</v>
      </c>
      <c r="P366" s="133">
        <f t="shared" si="17"/>
        <v>70.2</v>
      </c>
    </row>
    <row r="367" spans="1:16" ht="30" customHeight="1">
      <c r="A367" s="74" t="s">
        <v>372</v>
      </c>
      <c r="B367" s="46" t="s">
        <v>440</v>
      </c>
      <c r="C367" s="46" t="s">
        <v>442</v>
      </c>
      <c r="D367" s="46" t="s">
        <v>178</v>
      </c>
      <c r="E367" s="46" t="s">
        <v>371</v>
      </c>
      <c r="F367" s="58">
        <v>20246775</v>
      </c>
      <c r="G367" s="88"/>
      <c r="H367" s="58">
        <f>F367+G367</f>
        <v>20246775</v>
      </c>
      <c r="I367" s="88"/>
      <c r="J367" s="58">
        <f>H367+I367</f>
        <v>20246775</v>
      </c>
      <c r="K367" s="88"/>
      <c r="L367" s="58">
        <f>J367+K367</f>
        <v>20246775</v>
      </c>
      <c r="M367" s="88"/>
      <c r="N367" s="58">
        <f>L367+M367</f>
        <v>20246775</v>
      </c>
      <c r="O367" s="58">
        <v>13911769.51</v>
      </c>
      <c r="P367" s="133">
        <f t="shared" si="17"/>
        <v>68.7</v>
      </c>
    </row>
    <row r="368" spans="1:16" s="7" customFormat="1" ht="33" customHeight="1">
      <c r="A368" s="74" t="s">
        <v>382</v>
      </c>
      <c r="B368" s="46" t="s">
        <v>440</v>
      </c>
      <c r="C368" s="46" t="s">
        <v>442</v>
      </c>
      <c r="D368" s="46" t="s">
        <v>178</v>
      </c>
      <c r="E368" s="46" t="s">
        <v>373</v>
      </c>
      <c r="F368" s="58">
        <v>17795186</v>
      </c>
      <c r="G368" s="108">
        <v>-40000</v>
      </c>
      <c r="H368" s="58">
        <f>F368+G368</f>
        <v>17755186</v>
      </c>
      <c r="I368" s="113">
        <v>45000</v>
      </c>
      <c r="J368" s="58">
        <f>H368+I368</f>
        <v>17800186</v>
      </c>
      <c r="K368" s="113">
        <v>-18844.86</v>
      </c>
      <c r="L368" s="58">
        <f>J368+K368</f>
        <v>17781341.14</v>
      </c>
      <c r="M368" s="108">
        <v>44000</v>
      </c>
      <c r="N368" s="58">
        <f>L368+M368</f>
        <v>17825341.14</v>
      </c>
      <c r="O368" s="58">
        <v>12771861.08</v>
      </c>
      <c r="P368" s="133">
        <f t="shared" si="17"/>
        <v>71.7</v>
      </c>
    </row>
    <row r="369" spans="1:16" ht="15.75" customHeight="1">
      <c r="A369" s="75" t="s">
        <v>376</v>
      </c>
      <c r="B369" s="46" t="s">
        <v>440</v>
      </c>
      <c r="C369" s="46" t="s">
        <v>442</v>
      </c>
      <c r="D369" s="46" t="s">
        <v>178</v>
      </c>
      <c r="E369" s="46" t="s">
        <v>375</v>
      </c>
      <c r="F369" s="58">
        <v>1578400</v>
      </c>
      <c r="G369" s="88"/>
      <c r="H369" s="58">
        <f>F369+G369</f>
        <v>1578400</v>
      </c>
      <c r="I369" s="88"/>
      <c r="J369" s="58">
        <f>H369+I369</f>
        <v>1578400</v>
      </c>
      <c r="K369" s="113">
        <v>-3500</v>
      </c>
      <c r="L369" s="58">
        <f>J369+K369</f>
        <v>1574900</v>
      </c>
      <c r="M369" s="88">
        <v>-130000</v>
      </c>
      <c r="N369" s="58">
        <f>L369+M369</f>
        <v>1444900</v>
      </c>
      <c r="O369" s="58">
        <v>1051334</v>
      </c>
      <c r="P369" s="133">
        <f t="shared" si="17"/>
        <v>72.8</v>
      </c>
    </row>
    <row r="370" spans="1:16" ht="79.5" customHeight="1">
      <c r="A370" s="35" t="s">
        <v>249</v>
      </c>
      <c r="B370" s="46" t="s">
        <v>440</v>
      </c>
      <c r="C370" s="46" t="s">
        <v>442</v>
      </c>
      <c r="D370" s="46" t="s">
        <v>179</v>
      </c>
      <c r="E370" s="46"/>
      <c r="F370" s="58">
        <f>F371+F372</f>
        <v>32060865</v>
      </c>
      <c r="G370" s="88"/>
      <c r="H370" s="58">
        <f>H371+H372</f>
        <v>32060865</v>
      </c>
      <c r="I370" s="88"/>
      <c r="J370" s="58">
        <f>J371+J372</f>
        <v>32060865</v>
      </c>
      <c r="K370" s="88"/>
      <c r="L370" s="58">
        <f>L371+L372</f>
        <v>32060865</v>
      </c>
      <c r="M370" s="88"/>
      <c r="N370" s="58">
        <f>N371+N372</f>
        <v>32120865</v>
      </c>
      <c r="O370" s="58">
        <f>O371+O372</f>
        <v>22940560.799999997</v>
      </c>
      <c r="P370" s="133">
        <f t="shared" si="17"/>
        <v>71.4</v>
      </c>
    </row>
    <row r="371" spans="1:16" ht="18.75" customHeight="1">
      <c r="A371" s="74" t="s">
        <v>378</v>
      </c>
      <c r="B371" s="46" t="s">
        <v>440</v>
      </c>
      <c r="C371" s="46" t="s">
        <v>442</v>
      </c>
      <c r="D371" s="46" t="s">
        <v>179</v>
      </c>
      <c r="E371" s="46" t="s">
        <v>377</v>
      </c>
      <c r="F371" s="58">
        <f>32060865-562752</f>
        <v>31498113</v>
      </c>
      <c r="G371" s="88"/>
      <c r="H371" s="58">
        <f>F371+G371</f>
        <v>31498113</v>
      </c>
      <c r="I371" s="88"/>
      <c r="J371" s="58">
        <f>H371+I371</f>
        <v>31498113</v>
      </c>
      <c r="K371" s="88"/>
      <c r="L371" s="58">
        <f>J371+K371</f>
        <v>31498113</v>
      </c>
      <c r="M371" s="88">
        <v>60000</v>
      </c>
      <c r="N371" s="58">
        <f>L371+M371</f>
        <v>31558113</v>
      </c>
      <c r="O371" s="58">
        <v>22579116.33</v>
      </c>
      <c r="P371" s="133">
        <f t="shared" si="17"/>
        <v>71.5</v>
      </c>
    </row>
    <row r="372" spans="1:16" ht="21" customHeight="1">
      <c r="A372" s="72" t="s">
        <v>380</v>
      </c>
      <c r="B372" s="46" t="s">
        <v>440</v>
      </c>
      <c r="C372" s="46" t="s">
        <v>442</v>
      </c>
      <c r="D372" s="46" t="s">
        <v>179</v>
      </c>
      <c r="E372" s="46" t="s">
        <v>379</v>
      </c>
      <c r="F372" s="58">
        <v>562752</v>
      </c>
      <c r="G372" s="88"/>
      <c r="H372" s="58">
        <f>F372+G372</f>
        <v>562752</v>
      </c>
      <c r="I372" s="88"/>
      <c r="J372" s="58">
        <f>H372+I372</f>
        <v>562752</v>
      </c>
      <c r="K372" s="88"/>
      <c r="L372" s="58">
        <f>J372+K372</f>
        <v>562752</v>
      </c>
      <c r="M372" s="88"/>
      <c r="N372" s="58">
        <f>L372+M372</f>
        <v>562752</v>
      </c>
      <c r="O372" s="58">
        <v>361444.47</v>
      </c>
      <c r="P372" s="133">
        <f t="shared" si="17"/>
        <v>64.2</v>
      </c>
    </row>
    <row r="373" spans="1:16" ht="62.25" customHeight="1">
      <c r="A373" s="35" t="s">
        <v>250</v>
      </c>
      <c r="B373" s="46" t="s">
        <v>440</v>
      </c>
      <c r="C373" s="46" t="s">
        <v>442</v>
      </c>
      <c r="D373" s="46" t="s">
        <v>180</v>
      </c>
      <c r="E373" s="46"/>
      <c r="F373" s="58">
        <f>F374</f>
        <v>10500000</v>
      </c>
      <c r="G373" s="88"/>
      <c r="H373" s="58">
        <f>H374</f>
        <v>10500000</v>
      </c>
      <c r="I373" s="88"/>
      <c r="J373" s="58">
        <f>J374</f>
        <v>9757560.92</v>
      </c>
      <c r="K373" s="88"/>
      <c r="L373" s="58">
        <f>L374</f>
        <v>9740607.69</v>
      </c>
      <c r="M373" s="88"/>
      <c r="N373" s="58">
        <f>N374</f>
        <v>9740607.69</v>
      </c>
      <c r="O373" s="58">
        <f>O374</f>
        <v>7013794.82</v>
      </c>
      <c r="P373" s="133">
        <f t="shared" si="17"/>
        <v>72</v>
      </c>
    </row>
    <row r="374" spans="1:16" ht="34.5" customHeight="1">
      <c r="A374" s="72" t="s">
        <v>382</v>
      </c>
      <c r="B374" s="46" t="s">
        <v>440</v>
      </c>
      <c r="C374" s="46" t="s">
        <v>442</v>
      </c>
      <c r="D374" s="46" t="s">
        <v>180</v>
      </c>
      <c r="E374" s="46" t="s">
        <v>373</v>
      </c>
      <c r="F374" s="58">
        <v>10500000</v>
      </c>
      <c r="G374" s="88"/>
      <c r="H374" s="58">
        <f>F374+G374</f>
        <v>10500000</v>
      </c>
      <c r="I374" s="113">
        <v>-742439.08</v>
      </c>
      <c r="J374" s="58">
        <f>H374+I374</f>
        <v>9757560.92</v>
      </c>
      <c r="K374" s="113">
        <v>-16953.23</v>
      </c>
      <c r="L374" s="58">
        <f>J374+K374</f>
        <v>9740607.69</v>
      </c>
      <c r="M374" s="88"/>
      <c r="N374" s="58">
        <f>L374+M374</f>
        <v>9740607.69</v>
      </c>
      <c r="O374" s="58">
        <v>7013794.82</v>
      </c>
      <c r="P374" s="133">
        <f t="shared" si="17"/>
        <v>72</v>
      </c>
    </row>
    <row r="375" spans="1:16" ht="51" customHeight="1">
      <c r="A375" s="35" t="s">
        <v>251</v>
      </c>
      <c r="B375" s="46" t="s">
        <v>440</v>
      </c>
      <c r="C375" s="46" t="s">
        <v>442</v>
      </c>
      <c r="D375" s="46" t="s">
        <v>181</v>
      </c>
      <c r="E375" s="46"/>
      <c r="F375" s="58">
        <f>F376</f>
        <v>410300</v>
      </c>
      <c r="G375" s="88"/>
      <c r="H375" s="58">
        <f>H376</f>
        <v>410300</v>
      </c>
      <c r="I375" s="88"/>
      <c r="J375" s="58">
        <f>J376</f>
        <v>410300</v>
      </c>
      <c r="K375" s="88"/>
      <c r="L375" s="58">
        <f>L376</f>
        <v>410300</v>
      </c>
      <c r="M375" s="88"/>
      <c r="N375" s="58">
        <f>N376</f>
        <v>410300</v>
      </c>
      <c r="O375" s="58">
        <f>O376</f>
        <v>122648.58</v>
      </c>
      <c r="P375" s="133">
        <f t="shared" si="17"/>
        <v>29.9</v>
      </c>
    </row>
    <row r="376" spans="1:16" ht="33.75" customHeight="1">
      <c r="A376" s="72" t="s">
        <v>382</v>
      </c>
      <c r="B376" s="46" t="s">
        <v>440</v>
      </c>
      <c r="C376" s="46" t="s">
        <v>442</v>
      </c>
      <c r="D376" s="46" t="s">
        <v>181</v>
      </c>
      <c r="E376" s="46" t="s">
        <v>373</v>
      </c>
      <c r="F376" s="58">
        <v>410300</v>
      </c>
      <c r="G376" s="88"/>
      <c r="H376" s="58">
        <f>F376+G376</f>
        <v>410300</v>
      </c>
      <c r="I376" s="88"/>
      <c r="J376" s="58">
        <f>H376+I376</f>
        <v>410300</v>
      </c>
      <c r="K376" s="88"/>
      <c r="L376" s="58">
        <f>J376+K376</f>
        <v>410300</v>
      </c>
      <c r="M376" s="88"/>
      <c r="N376" s="58">
        <f>L376+M376</f>
        <v>410300</v>
      </c>
      <c r="O376" s="58">
        <v>122648.58</v>
      </c>
      <c r="P376" s="133">
        <f t="shared" si="17"/>
        <v>29.9</v>
      </c>
    </row>
    <row r="377" spans="1:16" s="1" customFormat="1" ht="183.75" customHeight="1">
      <c r="A377" s="103" t="s">
        <v>340</v>
      </c>
      <c r="B377" s="46" t="s">
        <v>440</v>
      </c>
      <c r="C377" s="46" t="s">
        <v>442</v>
      </c>
      <c r="D377" s="46" t="s">
        <v>182</v>
      </c>
      <c r="E377" s="46"/>
      <c r="F377" s="58">
        <f>F378+F379</f>
        <v>80164000</v>
      </c>
      <c r="G377" s="89"/>
      <c r="H377" s="58">
        <f>H378+H379</f>
        <v>80164000</v>
      </c>
      <c r="I377" s="89"/>
      <c r="J377" s="58">
        <f>J378+J379</f>
        <v>80164000</v>
      </c>
      <c r="K377" s="89"/>
      <c r="L377" s="58">
        <f>L378+L379</f>
        <v>80164000</v>
      </c>
      <c r="M377" s="89"/>
      <c r="N377" s="58">
        <f>N378+N379</f>
        <v>78894000</v>
      </c>
      <c r="O377" s="58">
        <f>O378+O379</f>
        <v>53984892</v>
      </c>
      <c r="P377" s="133">
        <f t="shared" si="17"/>
        <v>68.4</v>
      </c>
    </row>
    <row r="378" spans="1:16" s="1" customFormat="1" ht="33" customHeight="1">
      <c r="A378" s="74" t="s">
        <v>372</v>
      </c>
      <c r="B378" s="46" t="s">
        <v>440</v>
      </c>
      <c r="C378" s="46" t="s">
        <v>442</v>
      </c>
      <c r="D378" s="76" t="s">
        <v>182</v>
      </c>
      <c r="E378" s="46" t="s">
        <v>371</v>
      </c>
      <c r="F378" s="58">
        <v>32526067</v>
      </c>
      <c r="G378" s="89"/>
      <c r="H378" s="58">
        <f>F378+G378</f>
        <v>32526067</v>
      </c>
      <c r="I378" s="89"/>
      <c r="J378" s="58">
        <f>H378+I378</f>
        <v>32526067</v>
      </c>
      <c r="K378" s="89"/>
      <c r="L378" s="58">
        <f>J378+K378</f>
        <v>32526067</v>
      </c>
      <c r="M378" s="89">
        <v>-1270000</v>
      </c>
      <c r="N378" s="58">
        <f>L378+M378</f>
        <v>31256067</v>
      </c>
      <c r="O378" s="58">
        <v>21116471.15</v>
      </c>
      <c r="P378" s="133">
        <f t="shared" si="17"/>
        <v>67.6</v>
      </c>
    </row>
    <row r="379" spans="1:16" s="1" customFormat="1" ht="23.25" customHeight="1">
      <c r="A379" s="72" t="s">
        <v>378</v>
      </c>
      <c r="B379" s="46" t="s">
        <v>440</v>
      </c>
      <c r="C379" s="46" t="s">
        <v>442</v>
      </c>
      <c r="D379" s="76" t="s">
        <v>182</v>
      </c>
      <c r="E379" s="46" t="s">
        <v>377</v>
      </c>
      <c r="F379" s="58">
        <v>47637933</v>
      </c>
      <c r="G379" s="89"/>
      <c r="H379" s="58">
        <f>F379+G379</f>
        <v>47637933</v>
      </c>
      <c r="I379" s="89"/>
      <c r="J379" s="58">
        <f>H379+I379</f>
        <v>47637933</v>
      </c>
      <c r="K379" s="89"/>
      <c r="L379" s="58">
        <f>J379+K379</f>
        <v>47637933</v>
      </c>
      <c r="M379" s="89"/>
      <c r="N379" s="58">
        <f>L379+M379</f>
        <v>47637933</v>
      </c>
      <c r="O379" s="58">
        <v>32868420.85</v>
      </c>
      <c r="P379" s="133">
        <f t="shared" si="17"/>
        <v>69</v>
      </c>
    </row>
    <row r="380" spans="1:16" s="1" customFormat="1" ht="141" customHeight="1">
      <c r="A380" s="35" t="s">
        <v>330</v>
      </c>
      <c r="B380" s="46" t="s">
        <v>440</v>
      </c>
      <c r="C380" s="46" t="s">
        <v>442</v>
      </c>
      <c r="D380" s="76" t="s">
        <v>183</v>
      </c>
      <c r="E380" s="46"/>
      <c r="F380" s="58">
        <f>F381+F382</f>
        <v>1341000</v>
      </c>
      <c r="G380" s="89"/>
      <c r="H380" s="58">
        <f>H381+H382</f>
        <v>1341000</v>
      </c>
      <c r="I380" s="89"/>
      <c r="J380" s="58">
        <f>J381+J382</f>
        <v>1341000</v>
      </c>
      <c r="K380" s="89"/>
      <c r="L380" s="58">
        <f>L381+L382</f>
        <v>1341000</v>
      </c>
      <c r="M380" s="89"/>
      <c r="N380" s="58">
        <f>N381+N382</f>
        <v>1341000</v>
      </c>
      <c r="O380" s="58">
        <f>O381+O382</f>
        <v>917746</v>
      </c>
      <c r="P380" s="133">
        <f t="shared" si="17"/>
        <v>68.4</v>
      </c>
    </row>
    <row r="381" spans="1:16" s="1" customFormat="1" ht="60" customHeight="1">
      <c r="A381" s="74" t="s">
        <v>374</v>
      </c>
      <c r="B381" s="46" t="s">
        <v>440</v>
      </c>
      <c r="C381" s="46" t="s">
        <v>442</v>
      </c>
      <c r="D381" s="46" t="s">
        <v>183</v>
      </c>
      <c r="E381" s="46" t="s">
        <v>373</v>
      </c>
      <c r="F381" s="58">
        <v>584755</v>
      </c>
      <c r="G381" s="89"/>
      <c r="H381" s="58">
        <f>F381+G381</f>
        <v>584755</v>
      </c>
      <c r="I381" s="89"/>
      <c r="J381" s="58">
        <f>H381+I381</f>
        <v>584755</v>
      </c>
      <c r="K381" s="89"/>
      <c r="L381" s="58">
        <f>J381+K381</f>
        <v>584755</v>
      </c>
      <c r="M381" s="89"/>
      <c r="N381" s="58">
        <f>L381+M381</f>
        <v>584755</v>
      </c>
      <c r="O381" s="58">
        <v>302195</v>
      </c>
      <c r="P381" s="133">
        <f t="shared" si="17"/>
        <v>51.7</v>
      </c>
    </row>
    <row r="382" spans="1:16" s="1" customFormat="1" ht="15.75" customHeight="1">
      <c r="A382" s="77" t="s">
        <v>378</v>
      </c>
      <c r="B382" s="46" t="s">
        <v>440</v>
      </c>
      <c r="C382" s="46" t="s">
        <v>442</v>
      </c>
      <c r="D382" s="46" t="s">
        <v>183</v>
      </c>
      <c r="E382" s="46" t="s">
        <v>377</v>
      </c>
      <c r="F382" s="58">
        <v>756245</v>
      </c>
      <c r="G382" s="89"/>
      <c r="H382" s="58">
        <f>F382+G382</f>
        <v>756245</v>
      </c>
      <c r="I382" s="89"/>
      <c r="J382" s="58">
        <f>H382+I382</f>
        <v>756245</v>
      </c>
      <c r="K382" s="89"/>
      <c r="L382" s="58">
        <f>J382+K382</f>
        <v>756245</v>
      </c>
      <c r="M382" s="89"/>
      <c r="N382" s="58">
        <f>L382+M382</f>
        <v>756245</v>
      </c>
      <c r="O382" s="58">
        <v>615551</v>
      </c>
      <c r="P382" s="133">
        <f t="shared" si="17"/>
        <v>81.4</v>
      </c>
    </row>
    <row r="383" spans="1:16" s="1" customFormat="1" ht="62.25" customHeight="1">
      <c r="A383" s="35" t="s">
        <v>343</v>
      </c>
      <c r="B383" s="46" t="s">
        <v>440</v>
      </c>
      <c r="C383" s="46" t="s">
        <v>442</v>
      </c>
      <c r="D383" s="46" t="s">
        <v>184</v>
      </c>
      <c r="E383" s="46"/>
      <c r="F383" s="58">
        <f>F384+F387</f>
        <v>26104321</v>
      </c>
      <c r="G383" s="89"/>
      <c r="H383" s="58">
        <f>H384+H387</f>
        <v>26104321</v>
      </c>
      <c r="I383" s="89"/>
      <c r="J383" s="58">
        <f>J384+J387</f>
        <v>26104321</v>
      </c>
      <c r="K383" s="89"/>
      <c r="L383" s="58">
        <f>L384+L387</f>
        <v>26104321</v>
      </c>
      <c r="M383" s="89"/>
      <c r="N383" s="58">
        <f>N384+N387</f>
        <v>25915500</v>
      </c>
      <c r="O383" s="58">
        <f>O384+O387</f>
        <v>17554518.76</v>
      </c>
      <c r="P383" s="133">
        <f t="shared" si="17"/>
        <v>67.7</v>
      </c>
    </row>
    <row r="384" spans="1:16" s="1" customFormat="1" ht="210" customHeight="1">
      <c r="A384" s="35" t="s">
        <v>331</v>
      </c>
      <c r="B384" s="46" t="s">
        <v>440</v>
      </c>
      <c r="C384" s="46" t="s">
        <v>442</v>
      </c>
      <c r="D384" s="46" t="s">
        <v>185</v>
      </c>
      <c r="E384" s="46"/>
      <c r="F384" s="58">
        <f>F385+F386</f>
        <v>25717321</v>
      </c>
      <c r="G384" s="89"/>
      <c r="H384" s="58">
        <f>H385+H386</f>
        <v>25717321</v>
      </c>
      <c r="I384" s="89"/>
      <c r="J384" s="58">
        <f>J385+J386</f>
        <v>25717321</v>
      </c>
      <c r="K384" s="89"/>
      <c r="L384" s="58">
        <f>L385+L386</f>
        <v>25717321</v>
      </c>
      <c r="M384" s="89"/>
      <c r="N384" s="58">
        <f>N385+N386</f>
        <v>25528500</v>
      </c>
      <c r="O384" s="58">
        <f>O385+O386</f>
        <v>17359081.76</v>
      </c>
      <c r="P384" s="133">
        <f t="shared" si="17"/>
        <v>68</v>
      </c>
    </row>
    <row r="385" spans="1:16" s="1" customFormat="1" ht="36" customHeight="1">
      <c r="A385" s="74" t="s">
        <v>372</v>
      </c>
      <c r="B385" s="46" t="s">
        <v>440</v>
      </c>
      <c r="C385" s="46" t="s">
        <v>442</v>
      </c>
      <c r="D385" s="46" t="s">
        <v>185</v>
      </c>
      <c r="E385" s="46" t="s">
        <v>371</v>
      </c>
      <c r="F385" s="58">
        <v>24413676</v>
      </c>
      <c r="G385" s="89"/>
      <c r="H385" s="58">
        <f>F385+G385</f>
        <v>24413676</v>
      </c>
      <c r="I385" s="89"/>
      <c r="J385" s="58">
        <f>H385+I385</f>
        <v>24413676</v>
      </c>
      <c r="K385" s="89"/>
      <c r="L385" s="58">
        <f>J385+K385</f>
        <v>24413676</v>
      </c>
      <c r="M385" s="89">
        <v>-188821</v>
      </c>
      <c r="N385" s="58">
        <f>L385+M385</f>
        <v>24224855</v>
      </c>
      <c r="O385" s="58">
        <v>16381541.33</v>
      </c>
      <c r="P385" s="133">
        <f t="shared" si="17"/>
        <v>67.6</v>
      </c>
    </row>
    <row r="386" spans="1:16" s="1" customFormat="1" ht="18" customHeight="1">
      <c r="A386" s="72" t="s">
        <v>380</v>
      </c>
      <c r="B386" s="46" t="s">
        <v>440</v>
      </c>
      <c r="C386" s="46" t="s">
        <v>442</v>
      </c>
      <c r="D386" s="46" t="s">
        <v>185</v>
      </c>
      <c r="E386" s="46" t="s">
        <v>379</v>
      </c>
      <c r="F386" s="58">
        <v>1303645</v>
      </c>
      <c r="G386" s="89"/>
      <c r="H386" s="58">
        <f>F386+G386</f>
        <v>1303645</v>
      </c>
      <c r="I386" s="89"/>
      <c r="J386" s="58">
        <f>H386+I386</f>
        <v>1303645</v>
      </c>
      <c r="K386" s="89"/>
      <c r="L386" s="58">
        <f>J386+K386</f>
        <v>1303645</v>
      </c>
      <c r="M386" s="89"/>
      <c r="N386" s="58">
        <f>L386+M386</f>
        <v>1303645</v>
      </c>
      <c r="O386" s="58">
        <v>977540.43</v>
      </c>
      <c r="P386" s="133">
        <f t="shared" si="17"/>
        <v>75</v>
      </c>
    </row>
    <row r="387" spans="1:16" s="1" customFormat="1" ht="222" customHeight="1">
      <c r="A387" s="35" t="s">
        <v>342</v>
      </c>
      <c r="B387" s="46" t="s">
        <v>440</v>
      </c>
      <c r="C387" s="46" t="s">
        <v>442</v>
      </c>
      <c r="D387" s="46" t="s">
        <v>186</v>
      </c>
      <c r="E387" s="46"/>
      <c r="F387" s="58">
        <f>F388+F389</f>
        <v>387000</v>
      </c>
      <c r="G387" s="89"/>
      <c r="H387" s="58">
        <f>H388+H389</f>
        <v>387000</v>
      </c>
      <c r="I387" s="89"/>
      <c r="J387" s="58">
        <f>J388+J389</f>
        <v>387000</v>
      </c>
      <c r="K387" s="89"/>
      <c r="L387" s="58">
        <f>L388+L389</f>
        <v>387000</v>
      </c>
      <c r="M387" s="89"/>
      <c r="N387" s="58">
        <f>N388+N389</f>
        <v>387000</v>
      </c>
      <c r="O387" s="58">
        <f>O388+O389</f>
        <v>195437</v>
      </c>
      <c r="P387" s="133">
        <f t="shared" si="17"/>
        <v>50.5</v>
      </c>
    </row>
    <row r="388" spans="1:16" s="1" customFormat="1" ht="32.25" customHeight="1">
      <c r="A388" s="74" t="s">
        <v>383</v>
      </c>
      <c r="B388" s="46" t="s">
        <v>440</v>
      </c>
      <c r="C388" s="46" t="s">
        <v>442</v>
      </c>
      <c r="D388" s="46" t="s">
        <v>186</v>
      </c>
      <c r="E388" s="46" t="s">
        <v>373</v>
      </c>
      <c r="F388" s="58">
        <v>362404</v>
      </c>
      <c r="G388" s="89"/>
      <c r="H388" s="58">
        <f>F388+G388</f>
        <v>362404</v>
      </c>
      <c r="I388" s="89"/>
      <c r="J388" s="58">
        <f>H388+I388</f>
        <v>362404</v>
      </c>
      <c r="K388" s="89"/>
      <c r="L388" s="58">
        <f>J388+K388</f>
        <v>362404</v>
      </c>
      <c r="M388" s="89"/>
      <c r="N388" s="58">
        <f>L388+M388</f>
        <v>362404</v>
      </c>
      <c r="O388" s="58">
        <v>179785</v>
      </c>
      <c r="P388" s="133">
        <f t="shared" si="17"/>
        <v>49.6</v>
      </c>
    </row>
    <row r="389" spans="1:16" s="1" customFormat="1" ht="21.75" customHeight="1">
      <c r="A389" s="79" t="s">
        <v>380</v>
      </c>
      <c r="B389" s="46" t="s">
        <v>440</v>
      </c>
      <c r="C389" s="46" t="s">
        <v>442</v>
      </c>
      <c r="D389" s="46" t="s">
        <v>186</v>
      </c>
      <c r="E389" s="46" t="s">
        <v>379</v>
      </c>
      <c r="F389" s="58">
        <v>24596</v>
      </c>
      <c r="G389" s="89"/>
      <c r="H389" s="58">
        <f>F389+G389</f>
        <v>24596</v>
      </c>
      <c r="I389" s="89"/>
      <c r="J389" s="58">
        <f>H389+I389</f>
        <v>24596</v>
      </c>
      <c r="K389" s="89"/>
      <c r="L389" s="58">
        <f>J389+K389</f>
        <v>24596</v>
      </c>
      <c r="M389" s="89"/>
      <c r="N389" s="58">
        <f>L389+M389</f>
        <v>24596</v>
      </c>
      <c r="O389" s="58">
        <v>15652</v>
      </c>
      <c r="P389" s="133">
        <f t="shared" si="17"/>
        <v>63.6</v>
      </c>
    </row>
    <row r="390" spans="1:16" s="1" customFormat="1" ht="77.25" customHeight="1">
      <c r="A390" s="35" t="s">
        <v>352</v>
      </c>
      <c r="B390" s="46" t="s">
        <v>440</v>
      </c>
      <c r="C390" s="46" t="s">
        <v>442</v>
      </c>
      <c r="D390" s="46" t="s">
        <v>187</v>
      </c>
      <c r="E390" s="46"/>
      <c r="F390" s="58"/>
      <c r="G390" s="89"/>
      <c r="H390" s="58"/>
      <c r="I390" s="89"/>
      <c r="J390" s="58"/>
      <c r="K390" s="89"/>
      <c r="L390" s="58">
        <f>L391</f>
        <v>510000</v>
      </c>
      <c r="M390" s="89"/>
      <c r="N390" s="58">
        <f>N391+N393</f>
        <v>2562172</v>
      </c>
      <c r="O390" s="58">
        <f>O391+O393</f>
        <v>0</v>
      </c>
      <c r="P390" s="133">
        <f t="shared" si="17"/>
        <v>0</v>
      </c>
    </row>
    <row r="391" spans="1:16" s="1" customFormat="1" ht="64.5" customHeight="1">
      <c r="A391" s="35" t="s">
        <v>552</v>
      </c>
      <c r="B391" s="46" t="s">
        <v>440</v>
      </c>
      <c r="C391" s="46" t="s">
        <v>442</v>
      </c>
      <c r="D391" s="46" t="s">
        <v>551</v>
      </c>
      <c r="E391" s="46"/>
      <c r="F391" s="58"/>
      <c r="G391" s="89"/>
      <c r="H391" s="58"/>
      <c r="I391" s="89"/>
      <c r="J391" s="58"/>
      <c r="K391" s="89"/>
      <c r="L391" s="58">
        <f>L392</f>
        <v>510000</v>
      </c>
      <c r="M391" s="89"/>
      <c r="N391" s="58">
        <f>N392</f>
        <v>510000</v>
      </c>
      <c r="O391" s="58">
        <f>O392</f>
        <v>0</v>
      </c>
      <c r="P391" s="133">
        <f t="shared" si="17"/>
        <v>0</v>
      </c>
    </row>
    <row r="392" spans="1:16" s="1" customFormat="1" ht="31.5" customHeight="1">
      <c r="A392" s="74" t="s">
        <v>383</v>
      </c>
      <c r="B392" s="46" t="s">
        <v>440</v>
      </c>
      <c r="C392" s="46" t="s">
        <v>442</v>
      </c>
      <c r="D392" s="46" t="s">
        <v>551</v>
      </c>
      <c r="E392" s="46" t="s">
        <v>373</v>
      </c>
      <c r="F392" s="58"/>
      <c r="G392" s="89"/>
      <c r="H392" s="58"/>
      <c r="I392" s="89"/>
      <c r="J392" s="58"/>
      <c r="K392" s="89">
        <v>510000</v>
      </c>
      <c r="L392" s="58">
        <f>J392+K392</f>
        <v>510000</v>
      </c>
      <c r="M392" s="89"/>
      <c r="N392" s="58">
        <f>L392+M392</f>
        <v>510000</v>
      </c>
      <c r="O392" s="58">
        <v>0</v>
      </c>
      <c r="P392" s="133">
        <f t="shared" si="17"/>
        <v>0</v>
      </c>
    </row>
    <row r="393" spans="1:16" s="1" customFormat="1" ht="49.5" customHeight="1">
      <c r="A393" s="74" t="s">
        <v>565</v>
      </c>
      <c r="B393" s="46" t="s">
        <v>440</v>
      </c>
      <c r="C393" s="46" t="s">
        <v>442</v>
      </c>
      <c r="D393" s="46" t="s">
        <v>564</v>
      </c>
      <c r="E393" s="46"/>
      <c r="F393" s="58"/>
      <c r="G393" s="89"/>
      <c r="H393" s="58"/>
      <c r="I393" s="89"/>
      <c r="J393" s="58"/>
      <c r="K393" s="89"/>
      <c r="L393" s="58"/>
      <c r="M393" s="89"/>
      <c r="N393" s="58">
        <f>N394</f>
        <v>2052172</v>
      </c>
      <c r="O393" s="58">
        <f>O394</f>
        <v>0</v>
      </c>
      <c r="P393" s="133">
        <f t="shared" si="17"/>
        <v>0</v>
      </c>
    </row>
    <row r="394" spans="1:16" s="1" customFormat="1" ht="31.5" customHeight="1">
      <c r="A394" s="74" t="s">
        <v>565</v>
      </c>
      <c r="B394" s="46" t="s">
        <v>440</v>
      </c>
      <c r="C394" s="46" t="s">
        <v>442</v>
      </c>
      <c r="D394" s="46" t="s">
        <v>564</v>
      </c>
      <c r="E394" s="46" t="s">
        <v>373</v>
      </c>
      <c r="F394" s="58"/>
      <c r="G394" s="89"/>
      <c r="H394" s="58"/>
      <c r="I394" s="89"/>
      <c r="J394" s="58"/>
      <c r="K394" s="89"/>
      <c r="L394" s="58"/>
      <c r="M394" s="89">
        <v>2052172</v>
      </c>
      <c r="N394" s="58">
        <f>L394+M394</f>
        <v>2052172</v>
      </c>
      <c r="O394" s="58">
        <v>0</v>
      </c>
      <c r="P394" s="133">
        <f t="shared" si="17"/>
        <v>0</v>
      </c>
    </row>
    <row r="395" spans="1:16" ht="18" customHeight="1">
      <c r="A395" s="35" t="s">
        <v>457</v>
      </c>
      <c r="B395" s="46" t="s">
        <v>440</v>
      </c>
      <c r="C395" s="46" t="s">
        <v>415</v>
      </c>
      <c r="D395" s="46"/>
      <c r="E395" s="46"/>
      <c r="F395" s="58">
        <f>F396</f>
        <v>399088553</v>
      </c>
      <c r="G395" s="88"/>
      <c r="H395" s="58">
        <f>H396</f>
        <v>382208934</v>
      </c>
      <c r="I395" s="88"/>
      <c r="J395" s="58">
        <f>J396</f>
        <v>385167834.96</v>
      </c>
      <c r="K395" s="88"/>
      <c r="L395" s="58">
        <f>L396</f>
        <v>384895607.19</v>
      </c>
      <c r="M395" s="88"/>
      <c r="N395" s="58">
        <f>N396</f>
        <v>384409673.19</v>
      </c>
      <c r="O395" s="58">
        <f>O396</f>
        <v>260285281.69</v>
      </c>
      <c r="P395" s="133">
        <f t="shared" si="17"/>
        <v>67.7</v>
      </c>
    </row>
    <row r="396" spans="1:16" ht="46.5" customHeight="1">
      <c r="A396" s="35" t="s">
        <v>315</v>
      </c>
      <c r="B396" s="46" t="s">
        <v>440</v>
      </c>
      <c r="C396" s="46" t="s">
        <v>415</v>
      </c>
      <c r="D396" s="46" t="s">
        <v>176</v>
      </c>
      <c r="E396" s="46"/>
      <c r="F396" s="58">
        <f>F397+F424+F429</f>
        <v>399088553</v>
      </c>
      <c r="G396" s="88"/>
      <c r="H396" s="58">
        <f>H397+H424+H429</f>
        <v>382208934</v>
      </c>
      <c r="I396" s="88"/>
      <c r="J396" s="58">
        <f>J397+J424+J429</f>
        <v>385167834.96</v>
      </c>
      <c r="K396" s="88"/>
      <c r="L396" s="58">
        <f>L397+L424+L429</f>
        <v>384895607.19</v>
      </c>
      <c r="M396" s="88"/>
      <c r="N396" s="58">
        <f>N397+N424+N429</f>
        <v>384409673.19</v>
      </c>
      <c r="O396" s="58">
        <f>O397+O424+O429</f>
        <v>260285281.69</v>
      </c>
      <c r="P396" s="133">
        <f t="shared" si="17"/>
        <v>67.7</v>
      </c>
    </row>
    <row r="397" spans="1:16" s="1" customFormat="1" ht="49.5" customHeight="1">
      <c r="A397" s="35" t="s">
        <v>253</v>
      </c>
      <c r="B397" s="46" t="s">
        <v>440</v>
      </c>
      <c r="C397" s="46" t="s">
        <v>415</v>
      </c>
      <c r="D397" s="46" t="s">
        <v>184</v>
      </c>
      <c r="E397" s="46"/>
      <c r="F397" s="58">
        <f>F398+F401+F404+F409+F412+F416+F418+F420</f>
        <v>381382234</v>
      </c>
      <c r="G397" s="89"/>
      <c r="H397" s="58">
        <f>H398+H401+H404+H409+H412+H416+H418+H420+H407</f>
        <v>381445734</v>
      </c>
      <c r="I397" s="89"/>
      <c r="J397" s="58">
        <f>J398+J401+J404+J409+J412+J416+J418+J420+J407+J423</f>
        <v>384074634.96</v>
      </c>
      <c r="K397" s="89"/>
      <c r="L397" s="58">
        <f>L398+L401+L404+L409+L412+L416+L418+L420+L407+L423</f>
        <v>384017615.65</v>
      </c>
      <c r="M397" s="89"/>
      <c r="N397" s="58">
        <f>N398+N401+N404+N409+N412+N416+N418+N420+N407+N423</f>
        <v>381880831.65</v>
      </c>
      <c r="O397" s="58">
        <f>O398+O401+O404+O409+O412+O416+O418+O420+O407+O423</f>
        <v>259737290.15</v>
      </c>
      <c r="P397" s="133">
        <f aca="true" t="shared" si="22" ref="P397:P460">IF(N397=0,"-",IF(O397/N397*100&gt;110,"свыше 100",ROUND((O397/N397*100),1)))</f>
        <v>68</v>
      </c>
    </row>
    <row r="398" spans="1:16" s="1" customFormat="1" ht="207" customHeight="1">
      <c r="A398" s="35" t="s">
        <v>331</v>
      </c>
      <c r="B398" s="46" t="s">
        <v>440</v>
      </c>
      <c r="C398" s="46" t="s">
        <v>415</v>
      </c>
      <c r="D398" s="46" t="s">
        <v>185</v>
      </c>
      <c r="E398" s="46"/>
      <c r="F398" s="58">
        <f>F399+F400</f>
        <v>244265679</v>
      </c>
      <c r="G398" s="89"/>
      <c r="H398" s="58">
        <f>H399+H400</f>
        <v>244265679</v>
      </c>
      <c r="I398" s="89"/>
      <c r="J398" s="58">
        <f>J399+J400</f>
        <v>244265679</v>
      </c>
      <c r="K398" s="89"/>
      <c r="L398" s="58">
        <f>L399+L400</f>
        <v>244265679</v>
      </c>
      <c r="M398" s="89"/>
      <c r="N398" s="58">
        <f>N399+N400</f>
        <v>243154500</v>
      </c>
      <c r="O398" s="58">
        <f>O399+O400</f>
        <v>168068903.82999998</v>
      </c>
      <c r="P398" s="133">
        <f t="shared" si="22"/>
        <v>69.1</v>
      </c>
    </row>
    <row r="399" spans="1:16" s="1" customFormat="1" ht="35.25" customHeight="1">
      <c r="A399" s="74" t="s">
        <v>372</v>
      </c>
      <c r="B399" s="46" t="s">
        <v>440</v>
      </c>
      <c r="C399" s="46" t="s">
        <v>415</v>
      </c>
      <c r="D399" s="46" t="s">
        <v>185</v>
      </c>
      <c r="E399" s="46" t="s">
        <v>371</v>
      </c>
      <c r="F399" s="58">
        <v>134836919</v>
      </c>
      <c r="G399" s="89"/>
      <c r="H399" s="58">
        <f>F399+G399</f>
        <v>134836919</v>
      </c>
      <c r="I399" s="89"/>
      <c r="J399" s="58">
        <f>H399+I399</f>
        <v>134836919</v>
      </c>
      <c r="K399" s="89"/>
      <c r="L399" s="58">
        <f>J399+K399</f>
        <v>134836919</v>
      </c>
      <c r="M399" s="89">
        <v>-1111179</v>
      </c>
      <c r="N399" s="58">
        <f>L399+M399</f>
        <v>133725740</v>
      </c>
      <c r="O399" s="58">
        <v>92929371.83</v>
      </c>
      <c r="P399" s="133">
        <f t="shared" si="22"/>
        <v>69.5</v>
      </c>
    </row>
    <row r="400" spans="1:16" s="1" customFormat="1" ht="19.5" customHeight="1">
      <c r="A400" s="72" t="s">
        <v>380</v>
      </c>
      <c r="B400" s="78">
        <v>906</v>
      </c>
      <c r="C400" s="46" t="s">
        <v>415</v>
      </c>
      <c r="D400" s="46" t="s">
        <v>185</v>
      </c>
      <c r="E400" s="46" t="s">
        <v>379</v>
      </c>
      <c r="F400" s="58">
        <v>109428760</v>
      </c>
      <c r="G400" s="89"/>
      <c r="H400" s="58">
        <f>F400+G400</f>
        <v>109428760</v>
      </c>
      <c r="I400" s="89"/>
      <c r="J400" s="58">
        <f>H400+I400</f>
        <v>109428760</v>
      </c>
      <c r="K400" s="89"/>
      <c r="L400" s="58">
        <f>J400+K400</f>
        <v>109428760</v>
      </c>
      <c r="M400" s="89"/>
      <c r="N400" s="58">
        <f>L400+M400</f>
        <v>109428760</v>
      </c>
      <c r="O400" s="58">
        <v>75139532</v>
      </c>
      <c r="P400" s="133">
        <f t="shared" si="22"/>
        <v>68.7</v>
      </c>
    </row>
    <row r="401" spans="1:16" s="1" customFormat="1" ht="221.25" customHeight="1">
      <c r="A401" s="35" t="s">
        <v>342</v>
      </c>
      <c r="B401" s="46" t="s">
        <v>440</v>
      </c>
      <c r="C401" s="46" t="s">
        <v>415</v>
      </c>
      <c r="D401" s="46" t="s">
        <v>186</v>
      </c>
      <c r="E401" s="46"/>
      <c r="F401" s="58">
        <f>F402+F403</f>
        <v>5362000</v>
      </c>
      <c r="G401" s="89"/>
      <c r="H401" s="58">
        <f>H402+H403</f>
        <v>5362000</v>
      </c>
      <c r="I401" s="89"/>
      <c r="J401" s="58">
        <f>J402+J403</f>
        <v>5362000</v>
      </c>
      <c r="K401" s="89"/>
      <c r="L401" s="58">
        <f>L402+L403</f>
        <v>5362000</v>
      </c>
      <c r="M401" s="89"/>
      <c r="N401" s="58">
        <f>N402+N403</f>
        <v>5362000</v>
      </c>
      <c r="O401" s="58">
        <f>O402+O403</f>
        <v>4115463.08</v>
      </c>
      <c r="P401" s="133">
        <f t="shared" si="22"/>
        <v>76.8</v>
      </c>
    </row>
    <row r="402" spans="1:16" s="1" customFormat="1" ht="39.75" customHeight="1">
      <c r="A402" s="74" t="s">
        <v>382</v>
      </c>
      <c r="B402" s="46" t="s">
        <v>440</v>
      </c>
      <c r="C402" s="46" t="s">
        <v>415</v>
      </c>
      <c r="D402" s="46" t="s">
        <v>186</v>
      </c>
      <c r="E402" s="46" t="s">
        <v>373</v>
      </c>
      <c r="F402" s="58">
        <v>2615200</v>
      </c>
      <c r="G402" s="89"/>
      <c r="H402" s="58">
        <f>F402+G402</f>
        <v>2615200</v>
      </c>
      <c r="I402" s="89"/>
      <c r="J402" s="58">
        <f>H402+I402</f>
        <v>2615200</v>
      </c>
      <c r="K402" s="89"/>
      <c r="L402" s="58">
        <f>J402+K402</f>
        <v>2615200</v>
      </c>
      <c r="M402" s="89"/>
      <c r="N402" s="58">
        <f>L402+M402</f>
        <v>2615200</v>
      </c>
      <c r="O402" s="58">
        <v>1852228.36</v>
      </c>
      <c r="P402" s="133">
        <f t="shared" si="22"/>
        <v>70.8</v>
      </c>
    </row>
    <row r="403" spans="1:16" s="1" customFormat="1" ht="21.75" customHeight="1">
      <c r="A403" s="72" t="s">
        <v>380</v>
      </c>
      <c r="B403" s="46" t="s">
        <v>440</v>
      </c>
      <c r="C403" s="46" t="s">
        <v>415</v>
      </c>
      <c r="D403" s="46" t="s">
        <v>186</v>
      </c>
      <c r="E403" s="46" t="s">
        <v>379</v>
      </c>
      <c r="F403" s="58">
        <v>2746800</v>
      </c>
      <c r="G403" s="89"/>
      <c r="H403" s="58">
        <f>F403+G403</f>
        <v>2746800</v>
      </c>
      <c r="I403" s="89"/>
      <c r="J403" s="58">
        <f>H403+I403</f>
        <v>2746800</v>
      </c>
      <c r="K403" s="89"/>
      <c r="L403" s="58">
        <f>J403+K403</f>
        <v>2746800</v>
      </c>
      <c r="M403" s="89"/>
      <c r="N403" s="58">
        <f>L403+M403</f>
        <v>2746800</v>
      </c>
      <c r="O403" s="58">
        <v>2263234.72</v>
      </c>
      <c r="P403" s="133">
        <f t="shared" si="22"/>
        <v>82.4</v>
      </c>
    </row>
    <row r="404" spans="1:16" s="1" customFormat="1" ht="62.25" customHeight="1">
      <c r="A404" s="84" t="s">
        <v>255</v>
      </c>
      <c r="B404" s="46" t="s">
        <v>440</v>
      </c>
      <c r="C404" s="46" t="s">
        <v>415</v>
      </c>
      <c r="D404" s="46" t="s">
        <v>188</v>
      </c>
      <c r="E404" s="46"/>
      <c r="F404" s="58">
        <f>F405+F406</f>
        <v>18707000</v>
      </c>
      <c r="G404" s="89"/>
      <c r="H404" s="58">
        <f>H405+H406</f>
        <v>18707000</v>
      </c>
      <c r="I404" s="89"/>
      <c r="J404" s="58">
        <f>J405+J406</f>
        <v>18707000</v>
      </c>
      <c r="K404" s="89"/>
      <c r="L404" s="58">
        <f>L405+L406</f>
        <v>18707000</v>
      </c>
      <c r="M404" s="89"/>
      <c r="N404" s="58">
        <f>N405+N406</f>
        <v>18707000</v>
      </c>
      <c r="O404" s="58">
        <f>O405+O406</f>
        <v>8741590.35</v>
      </c>
      <c r="P404" s="133">
        <f t="shared" si="22"/>
        <v>46.7</v>
      </c>
    </row>
    <row r="405" spans="1:16" s="1" customFormat="1" ht="36.75" customHeight="1">
      <c r="A405" s="79" t="s">
        <v>383</v>
      </c>
      <c r="B405" s="46" t="s">
        <v>440</v>
      </c>
      <c r="C405" s="46" t="s">
        <v>415</v>
      </c>
      <c r="D405" s="46" t="s">
        <v>188</v>
      </c>
      <c r="E405" s="46" t="s">
        <v>373</v>
      </c>
      <c r="F405" s="58">
        <v>9507000</v>
      </c>
      <c r="G405" s="89"/>
      <c r="H405" s="58">
        <f>F405+G405</f>
        <v>9507000</v>
      </c>
      <c r="I405" s="89"/>
      <c r="J405" s="58">
        <f>H405+I405</f>
        <v>9507000</v>
      </c>
      <c r="K405" s="89"/>
      <c r="L405" s="58">
        <f>J405+K405</f>
        <v>9507000</v>
      </c>
      <c r="M405" s="89"/>
      <c r="N405" s="58">
        <f>L405+M405</f>
        <v>9507000</v>
      </c>
      <c r="O405" s="58">
        <v>3511130.78</v>
      </c>
      <c r="P405" s="133">
        <f t="shared" si="22"/>
        <v>36.9</v>
      </c>
    </row>
    <row r="406" spans="1:16" s="1" customFormat="1" ht="24.75" customHeight="1">
      <c r="A406" s="79" t="s">
        <v>380</v>
      </c>
      <c r="B406" s="46" t="s">
        <v>440</v>
      </c>
      <c r="C406" s="46" t="s">
        <v>415</v>
      </c>
      <c r="D406" s="46" t="s">
        <v>188</v>
      </c>
      <c r="E406" s="46" t="s">
        <v>379</v>
      </c>
      <c r="F406" s="58">
        <v>9200000</v>
      </c>
      <c r="G406" s="89"/>
      <c r="H406" s="58">
        <f>F406+G406</f>
        <v>9200000</v>
      </c>
      <c r="I406" s="89"/>
      <c r="J406" s="58">
        <f>H406+I406</f>
        <v>9200000</v>
      </c>
      <c r="K406" s="89"/>
      <c r="L406" s="58">
        <f>J406+K406</f>
        <v>9200000</v>
      </c>
      <c r="M406" s="89"/>
      <c r="N406" s="58">
        <f>L406+M406</f>
        <v>9200000</v>
      </c>
      <c r="O406" s="58">
        <v>5230459.57</v>
      </c>
      <c r="P406" s="133">
        <f t="shared" si="22"/>
        <v>56.9</v>
      </c>
    </row>
    <row r="407" spans="1:16" s="1" customFormat="1" ht="78.75" customHeight="1">
      <c r="A407" s="79" t="s">
        <v>517</v>
      </c>
      <c r="B407" s="46" t="s">
        <v>440</v>
      </c>
      <c r="C407" s="46" t="s">
        <v>415</v>
      </c>
      <c r="D407" s="46" t="s">
        <v>516</v>
      </c>
      <c r="E407" s="46"/>
      <c r="F407" s="58"/>
      <c r="G407" s="89"/>
      <c r="H407" s="58">
        <f>H408</f>
        <v>23500</v>
      </c>
      <c r="I407" s="89"/>
      <c r="J407" s="58">
        <f>J408</f>
        <v>23500</v>
      </c>
      <c r="K407" s="89"/>
      <c r="L407" s="58">
        <f>L408</f>
        <v>23500</v>
      </c>
      <c r="M407" s="89"/>
      <c r="N407" s="58">
        <f>N408</f>
        <v>24000</v>
      </c>
      <c r="O407" s="58">
        <f>O408</f>
        <v>17900</v>
      </c>
      <c r="P407" s="133">
        <f t="shared" si="22"/>
        <v>74.6</v>
      </c>
    </row>
    <row r="408" spans="1:16" s="1" customFormat="1" ht="24.75" customHeight="1">
      <c r="A408" s="79" t="s">
        <v>380</v>
      </c>
      <c r="B408" s="46" t="s">
        <v>440</v>
      </c>
      <c r="C408" s="46" t="s">
        <v>415</v>
      </c>
      <c r="D408" s="46" t="s">
        <v>516</v>
      </c>
      <c r="E408" s="46" t="s">
        <v>379</v>
      </c>
      <c r="F408" s="58"/>
      <c r="G408" s="89">
        <v>23500</v>
      </c>
      <c r="H408" s="58">
        <f>F408+G408</f>
        <v>23500</v>
      </c>
      <c r="I408" s="89"/>
      <c r="J408" s="58">
        <f>H408+I408</f>
        <v>23500</v>
      </c>
      <c r="K408" s="89"/>
      <c r="L408" s="58">
        <f>J408+K408</f>
        <v>23500</v>
      </c>
      <c r="M408" s="89">
        <v>500</v>
      </c>
      <c r="N408" s="58">
        <f>L408+M408</f>
        <v>24000</v>
      </c>
      <c r="O408" s="58">
        <v>17900</v>
      </c>
      <c r="P408" s="133">
        <f t="shared" si="22"/>
        <v>74.6</v>
      </c>
    </row>
    <row r="409" spans="1:16" s="1" customFormat="1" ht="46.5">
      <c r="A409" s="104" t="s">
        <v>254</v>
      </c>
      <c r="B409" s="46" t="s">
        <v>440</v>
      </c>
      <c r="C409" s="46" t="s">
        <v>415</v>
      </c>
      <c r="D409" s="46" t="s">
        <v>189</v>
      </c>
      <c r="E409" s="46"/>
      <c r="F409" s="58">
        <f>F410+F411</f>
        <v>600000</v>
      </c>
      <c r="G409" s="89"/>
      <c r="H409" s="58">
        <f>H410+H411</f>
        <v>600000</v>
      </c>
      <c r="I409" s="89"/>
      <c r="J409" s="58">
        <f>J410+J411</f>
        <v>600000</v>
      </c>
      <c r="K409" s="89"/>
      <c r="L409" s="58">
        <f>L410+L411</f>
        <v>600000</v>
      </c>
      <c r="M409" s="89"/>
      <c r="N409" s="58">
        <f>N410+N411</f>
        <v>600000</v>
      </c>
      <c r="O409" s="58">
        <f>O410+O411</f>
        <v>402577.03</v>
      </c>
      <c r="P409" s="133">
        <f t="shared" si="22"/>
        <v>67.1</v>
      </c>
    </row>
    <row r="410" spans="1:16" s="1" customFormat="1" ht="30.75">
      <c r="A410" s="79" t="s">
        <v>383</v>
      </c>
      <c r="B410" s="46" t="s">
        <v>440</v>
      </c>
      <c r="C410" s="46" t="s">
        <v>415</v>
      </c>
      <c r="D410" s="46" t="s">
        <v>189</v>
      </c>
      <c r="E410" s="46" t="s">
        <v>373</v>
      </c>
      <c r="F410" s="58">
        <v>308130</v>
      </c>
      <c r="G410" s="89"/>
      <c r="H410" s="58">
        <f>F410+G410</f>
        <v>308130</v>
      </c>
      <c r="I410" s="89"/>
      <c r="J410" s="58">
        <f>H410+I410</f>
        <v>308130</v>
      </c>
      <c r="K410" s="89"/>
      <c r="L410" s="58">
        <f>J410+K410</f>
        <v>308130</v>
      </c>
      <c r="M410" s="89"/>
      <c r="N410" s="58">
        <f>L410+M410</f>
        <v>308130</v>
      </c>
      <c r="O410" s="58">
        <v>161587.03</v>
      </c>
      <c r="P410" s="133">
        <f t="shared" si="22"/>
        <v>52.4</v>
      </c>
    </row>
    <row r="411" spans="1:16" s="1" customFormat="1" ht="19.5" customHeight="1">
      <c r="A411" s="72" t="s">
        <v>380</v>
      </c>
      <c r="B411" s="46" t="s">
        <v>440</v>
      </c>
      <c r="C411" s="46" t="s">
        <v>415</v>
      </c>
      <c r="D411" s="46" t="s">
        <v>189</v>
      </c>
      <c r="E411" s="46" t="s">
        <v>379</v>
      </c>
      <c r="F411" s="58">
        <v>291870</v>
      </c>
      <c r="G411" s="89"/>
      <c r="H411" s="58">
        <f>F411+G411</f>
        <v>291870</v>
      </c>
      <c r="I411" s="89"/>
      <c r="J411" s="58">
        <f>H411+I411</f>
        <v>291870</v>
      </c>
      <c r="K411" s="89"/>
      <c r="L411" s="58">
        <f>J411+K411</f>
        <v>291870</v>
      </c>
      <c r="M411" s="89"/>
      <c r="N411" s="58">
        <f>L411+M411</f>
        <v>291870</v>
      </c>
      <c r="O411" s="58">
        <v>240990</v>
      </c>
      <c r="P411" s="133">
        <f t="shared" si="22"/>
        <v>82.6</v>
      </c>
    </row>
    <row r="412" spans="1:16" ht="65.25" customHeight="1">
      <c r="A412" s="35" t="s">
        <v>256</v>
      </c>
      <c r="B412" s="46" t="s">
        <v>440</v>
      </c>
      <c r="C412" s="46" t="s">
        <v>415</v>
      </c>
      <c r="D412" s="46" t="s">
        <v>190</v>
      </c>
      <c r="E412" s="46"/>
      <c r="F412" s="58">
        <f>F413+F414+F415</f>
        <v>63771245</v>
      </c>
      <c r="G412" s="88"/>
      <c r="H412" s="58">
        <f>H413+H414+H415</f>
        <v>63795545</v>
      </c>
      <c r="I412" s="88"/>
      <c r="J412" s="58">
        <f>J413+J414+J415</f>
        <v>62924445.96</v>
      </c>
      <c r="K412" s="88"/>
      <c r="L412" s="58">
        <f>L413+L414+L415</f>
        <v>63066046.650000006</v>
      </c>
      <c r="M412" s="88"/>
      <c r="N412" s="58">
        <f>N413+N414+N415</f>
        <v>62977684.650000006</v>
      </c>
      <c r="O412" s="58">
        <f>O413+O414+O415</f>
        <v>44963894.22</v>
      </c>
      <c r="P412" s="133">
        <f t="shared" si="22"/>
        <v>71.4</v>
      </c>
    </row>
    <row r="413" spans="1:16" ht="36" customHeight="1">
      <c r="A413" s="74" t="s">
        <v>372</v>
      </c>
      <c r="B413" s="46" t="s">
        <v>440</v>
      </c>
      <c r="C413" s="46" t="s">
        <v>415</v>
      </c>
      <c r="D413" s="46" t="s">
        <v>190</v>
      </c>
      <c r="E413" s="46" t="s">
        <v>371</v>
      </c>
      <c r="F413" s="58">
        <v>34112182</v>
      </c>
      <c r="G413" s="88"/>
      <c r="H413" s="58">
        <f>F413+G413</f>
        <v>34112182</v>
      </c>
      <c r="I413" s="88"/>
      <c r="J413" s="58">
        <f>H413+I413</f>
        <v>34112182</v>
      </c>
      <c r="K413" s="88"/>
      <c r="L413" s="58">
        <f>J413+K413</f>
        <v>34112182</v>
      </c>
      <c r="M413" s="88"/>
      <c r="N413" s="58">
        <f>L413+M413</f>
        <v>34112182</v>
      </c>
      <c r="O413" s="58">
        <v>22939439.98</v>
      </c>
      <c r="P413" s="133">
        <f t="shared" si="22"/>
        <v>67.2</v>
      </c>
    </row>
    <row r="414" spans="1:16" s="7" customFormat="1" ht="35.25" customHeight="1">
      <c r="A414" s="74" t="s">
        <v>383</v>
      </c>
      <c r="B414" s="46" t="s">
        <v>440</v>
      </c>
      <c r="C414" s="46" t="s">
        <v>415</v>
      </c>
      <c r="D414" s="46" t="s">
        <v>190</v>
      </c>
      <c r="E414" s="46" t="s">
        <v>373</v>
      </c>
      <c r="F414" s="58">
        <v>27932593</v>
      </c>
      <c r="G414" s="108">
        <v>24300</v>
      </c>
      <c r="H414" s="58">
        <f>F414+G414</f>
        <v>27956893</v>
      </c>
      <c r="I414" s="113">
        <v>-879949.04</v>
      </c>
      <c r="J414" s="58">
        <f>H414+I414</f>
        <v>27076943.96</v>
      </c>
      <c r="K414" s="113">
        <v>171600.69</v>
      </c>
      <c r="L414" s="58">
        <f>J414+K414</f>
        <v>27248544.650000002</v>
      </c>
      <c r="M414" s="108">
        <f>-78887</f>
        <v>-78887</v>
      </c>
      <c r="N414" s="58">
        <f>L414+M414</f>
        <v>27169657.650000002</v>
      </c>
      <c r="O414" s="58">
        <v>20838984.29</v>
      </c>
      <c r="P414" s="133">
        <f t="shared" si="22"/>
        <v>76.7</v>
      </c>
    </row>
    <row r="415" spans="1:16" ht="27" customHeight="1">
      <c r="A415" s="72" t="s">
        <v>376</v>
      </c>
      <c r="B415" s="46" t="s">
        <v>440</v>
      </c>
      <c r="C415" s="46" t="s">
        <v>415</v>
      </c>
      <c r="D415" s="46" t="s">
        <v>190</v>
      </c>
      <c r="E415" s="46" t="s">
        <v>375</v>
      </c>
      <c r="F415" s="58">
        <v>1726470</v>
      </c>
      <c r="G415" s="88"/>
      <c r="H415" s="58">
        <f>F415+G415</f>
        <v>1726470</v>
      </c>
      <c r="I415" s="113">
        <v>8850</v>
      </c>
      <c r="J415" s="58">
        <f>H415+I415</f>
        <v>1735320</v>
      </c>
      <c r="K415" s="88">
        <v>-30000</v>
      </c>
      <c r="L415" s="58">
        <f>J415+K415</f>
        <v>1705320</v>
      </c>
      <c r="M415" s="88">
        <v>-9475</v>
      </c>
      <c r="N415" s="58">
        <f>L415+M415</f>
        <v>1695845</v>
      </c>
      <c r="O415" s="58">
        <v>1185469.95</v>
      </c>
      <c r="P415" s="133">
        <f t="shared" si="22"/>
        <v>69.9</v>
      </c>
    </row>
    <row r="416" spans="1:16" ht="50.25" customHeight="1">
      <c r="A416" s="35" t="s">
        <v>257</v>
      </c>
      <c r="B416" s="46" t="s">
        <v>440</v>
      </c>
      <c r="C416" s="46" t="s">
        <v>415</v>
      </c>
      <c r="D416" s="46" t="s">
        <v>191</v>
      </c>
      <c r="E416" s="46"/>
      <c r="F416" s="58">
        <f>F417</f>
        <v>46812310</v>
      </c>
      <c r="G416" s="88"/>
      <c r="H416" s="58">
        <f>H417</f>
        <v>46812310</v>
      </c>
      <c r="I416" s="88"/>
      <c r="J416" s="58">
        <f>J417</f>
        <v>46812310</v>
      </c>
      <c r="K416" s="88"/>
      <c r="L416" s="58">
        <f>L417</f>
        <v>46613690</v>
      </c>
      <c r="M416" s="88"/>
      <c r="N416" s="58">
        <f>N417</f>
        <v>46685947</v>
      </c>
      <c r="O416" s="58">
        <f>O417</f>
        <v>32435240.56</v>
      </c>
      <c r="P416" s="133">
        <f t="shared" si="22"/>
        <v>69.5</v>
      </c>
    </row>
    <row r="417" spans="1:16" ht="19.5" customHeight="1">
      <c r="A417" s="72" t="s">
        <v>380</v>
      </c>
      <c r="B417" s="46" t="s">
        <v>440</v>
      </c>
      <c r="C417" s="46" t="s">
        <v>415</v>
      </c>
      <c r="D417" s="46" t="s">
        <v>191</v>
      </c>
      <c r="E417" s="46" t="s">
        <v>379</v>
      </c>
      <c r="F417" s="58">
        <f>46912310-100000</f>
        <v>46812310</v>
      </c>
      <c r="G417" s="88"/>
      <c r="H417" s="58">
        <f>F417+G417</f>
        <v>46812310</v>
      </c>
      <c r="I417" s="88"/>
      <c r="J417" s="58">
        <f>H417+I417</f>
        <v>46812310</v>
      </c>
      <c r="K417" s="88">
        <v>-198620</v>
      </c>
      <c r="L417" s="58">
        <f>J417+K417</f>
        <v>46613690</v>
      </c>
      <c r="M417" s="88">
        <v>72257</v>
      </c>
      <c r="N417" s="58">
        <f>L417+M417</f>
        <v>46685947</v>
      </c>
      <c r="O417" s="58">
        <v>32435240.56</v>
      </c>
      <c r="P417" s="133">
        <f t="shared" si="22"/>
        <v>69.5</v>
      </c>
    </row>
    <row r="418" spans="1:16" ht="45.75" customHeight="1">
      <c r="A418" s="35" t="s">
        <v>258</v>
      </c>
      <c r="B418" s="46" t="s">
        <v>440</v>
      </c>
      <c r="C418" s="46" t="s">
        <v>415</v>
      </c>
      <c r="D418" s="46" t="s">
        <v>192</v>
      </c>
      <c r="E418" s="46"/>
      <c r="F418" s="58">
        <f>F419</f>
        <v>1824000</v>
      </c>
      <c r="G418" s="88"/>
      <c r="H418" s="58">
        <f>H419</f>
        <v>1839700</v>
      </c>
      <c r="I418" s="88"/>
      <c r="J418" s="58">
        <f>J419</f>
        <v>1839700</v>
      </c>
      <c r="K418" s="88"/>
      <c r="L418" s="58">
        <f>L419</f>
        <v>1839700</v>
      </c>
      <c r="M418" s="88"/>
      <c r="N418" s="58">
        <f>N419</f>
        <v>1839700</v>
      </c>
      <c r="O418" s="58">
        <f>O419</f>
        <v>968817.72</v>
      </c>
      <c r="P418" s="133">
        <f t="shared" si="22"/>
        <v>52.7</v>
      </c>
    </row>
    <row r="419" spans="1:16" ht="39.75" customHeight="1">
      <c r="A419" s="79" t="s">
        <v>383</v>
      </c>
      <c r="B419" s="46" t="s">
        <v>440</v>
      </c>
      <c r="C419" s="46" t="s">
        <v>415</v>
      </c>
      <c r="D419" s="46" t="s">
        <v>192</v>
      </c>
      <c r="E419" s="46" t="s">
        <v>373</v>
      </c>
      <c r="F419" s="58">
        <v>1824000</v>
      </c>
      <c r="G419" s="88">
        <v>15700</v>
      </c>
      <c r="H419" s="58">
        <f>F419+G419</f>
        <v>1839700</v>
      </c>
      <c r="I419" s="88"/>
      <c r="J419" s="58">
        <f>H419+I419</f>
        <v>1839700</v>
      </c>
      <c r="K419" s="88"/>
      <c r="L419" s="58">
        <f>J419+K419</f>
        <v>1839700</v>
      </c>
      <c r="M419" s="88"/>
      <c r="N419" s="58">
        <f>L419+M419</f>
        <v>1839700</v>
      </c>
      <c r="O419" s="58">
        <v>968817.72</v>
      </c>
      <c r="P419" s="133">
        <f t="shared" si="22"/>
        <v>52.7</v>
      </c>
    </row>
    <row r="420" spans="1:16" ht="39.75" customHeight="1">
      <c r="A420" s="79" t="s">
        <v>508</v>
      </c>
      <c r="B420" s="46" t="s">
        <v>440</v>
      </c>
      <c r="C420" s="46" t="s">
        <v>415</v>
      </c>
      <c r="D420" s="46" t="s">
        <v>491</v>
      </c>
      <c r="E420" s="46"/>
      <c r="F420" s="58">
        <f>F421</f>
        <v>40000</v>
      </c>
      <c r="G420" s="88"/>
      <c r="H420" s="58">
        <f>H421</f>
        <v>40000</v>
      </c>
      <c r="I420" s="88"/>
      <c r="J420" s="58">
        <f>J421</f>
        <v>40000</v>
      </c>
      <c r="K420" s="88"/>
      <c r="L420" s="58">
        <f>L421</f>
        <v>40000</v>
      </c>
      <c r="M420" s="88"/>
      <c r="N420" s="58">
        <f>N421</f>
        <v>40000</v>
      </c>
      <c r="O420" s="58">
        <f>O421</f>
        <v>22903.36</v>
      </c>
      <c r="P420" s="133">
        <f t="shared" si="22"/>
        <v>57.3</v>
      </c>
    </row>
    <row r="421" spans="1:16" ht="39.75" customHeight="1">
      <c r="A421" s="74" t="s">
        <v>383</v>
      </c>
      <c r="B421" s="46" t="s">
        <v>440</v>
      </c>
      <c r="C421" s="46" t="s">
        <v>415</v>
      </c>
      <c r="D421" s="46" t="s">
        <v>491</v>
      </c>
      <c r="E421" s="46" t="s">
        <v>373</v>
      </c>
      <c r="F421" s="58">
        <v>40000</v>
      </c>
      <c r="G421" s="88"/>
      <c r="H421" s="58">
        <f>F421+G421</f>
        <v>40000</v>
      </c>
      <c r="I421" s="88"/>
      <c r="J421" s="58">
        <f>H421+I421</f>
        <v>40000</v>
      </c>
      <c r="K421" s="88"/>
      <c r="L421" s="58">
        <f>J421+K421</f>
        <v>40000</v>
      </c>
      <c r="M421" s="88"/>
      <c r="N421" s="58">
        <f>L421+M421</f>
        <v>40000</v>
      </c>
      <c r="O421" s="58">
        <v>22903.36</v>
      </c>
      <c r="P421" s="133">
        <f t="shared" si="22"/>
        <v>57.3</v>
      </c>
    </row>
    <row r="422" spans="1:16" ht="45" customHeight="1">
      <c r="A422" s="74" t="s">
        <v>542</v>
      </c>
      <c r="B422" s="46" t="s">
        <v>440</v>
      </c>
      <c r="C422" s="46" t="s">
        <v>415</v>
      </c>
      <c r="D422" s="46" t="s">
        <v>541</v>
      </c>
      <c r="E422" s="46"/>
      <c r="F422" s="58"/>
      <c r="G422" s="88"/>
      <c r="H422" s="58"/>
      <c r="I422" s="88"/>
      <c r="J422" s="58">
        <f>J423</f>
        <v>3500000</v>
      </c>
      <c r="K422" s="88"/>
      <c r="L422" s="58">
        <f>L423</f>
        <v>3500000</v>
      </c>
      <c r="M422" s="88"/>
      <c r="N422" s="58">
        <f>N423</f>
        <v>2490000</v>
      </c>
      <c r="O422" s="58">
        <f>O423</f>
        <v>0</v>
      </c>
      <c r="P422" s="133">
        <f t="shared" si="22"/>
        <v>0</v>
      </c>
    </row>
    <row r="423" spans="1:16" ht="36" customHeight="1">
      <c r="A423" s="74" t="s">
        <v>383</v>
      </c>
      <c r="B423" s="46" t="s">
        <v>440</v>
      </c>
      <c r="C423" s="46" t="s">
        <v>415</v>
      </c>
      <c r="D423" s="46" t="s">
        <v>541</v>
      </c>
      <c r="E423" s="46" t="s">
        <v>373</v>
      </c>
      <c r="F423" s="58"/>
      <c r="G423" s="88"/>
      <c r="H423" s="58"/>
      <c r="I423" s="88">
        <v>3500000</v>
      </c>
      <c r="J423" s="58">
        <f>H423+I423</f>
        <v>3500000</v>
      </c>
      <c r="K423" s="88"/>
      <c r="L423" s="58">
        <f>J423+K423</f>
        <v>3500000</v>
      </c>
      <c r="M423" s="88">
        <v>-1010000</v>
      </c>
      <c r="N423" s="58">
        <f>L423+M423</f>
        <v>2490000</v>
      </c>
      <c r="O423" s="58">
        <v>0</v>
      </c>
      <c r="P423" s="133">
        <f t="shared" si="22"/>
        <v>0</v>
      </c>
    </row>
    <row r="424" spans="1:16" ht="63.75" customHeight="1" hidden="1">
      <c r="A424" s="35" t="s">
        <v>259</v>
      </c>
      <c r="B424" s="46" t="s">
        <v>440</v>
      </c>
      <c r="C424" s="46" t="s">
        <v>415</v>
      </c>
      <c r="D424" s="46" t="s">
        <v>193</v>
      </c>
      <c r="E424" s="46"/>
      <c r="F424" s="58">
        <f>F425</f>
        <v>16943119</v>
      </c>
      <c r="G424" s="88"/>
      <c r="H424" s="58">
        <f>H425</f>
        <v>0</v>
      </c>
      <c r="I424" s="88"/>
      <c r="J424" s="58">
        <f>J425</f>
        <v>0</v>
      </c>
      <c r="K424" s="88"/>
      <c r="L424" s="58">
        <f>L425</f>
        <v>0</v>
      </c>
      <c r="M424" s="88"/>
      <c r="N424" s="58">
        <f>N425</f>
        <v>0</v>
      </c>
      <c r="O424" s="58">
        <f>O425</f>
        <v>0</v>
      </c>
      <c r="P424" s="133" t="str">
        <f t="shared" si="22"/>
        <v>-</v>
      </c>
    </row>
    <row r="425" spans="1:16" ht="66.75" customHeight="1" hidden="1">
      <c r="A425" s="35" t="s">
        <v>260</v>
      </c>
      <c r="B425" s="46" t="s">
        <v>440</v>
      </c>
      <c r="C425" s="46" t="s">
        <v>415</v>
      </c>
      <c r="D425" s="46" t="s">
        <v>194</v>
      </c>
      <c r="E425" s="46"/>
      <c r="F425" s="58">
        <f>F426+F427+F428</f>
        <v>16943119</v>
      </c>
      <c r="G425" s="88"/>
      <c r="H425" s="58">
        <f>H426+H427+H428</f>
        <v>0</v>
      </c>
      <c r="I425" s="88"/>
      <c r="J425" s="58">
        <f>J426+J427+J428</f>
        <v>0</v>
      </c>
      <c r="K425" s="88"/>
      <c r="L425" s="58">
        <f>L426+L427+L428</f>
        <v>0</v>
      </c>
      <c r="M425" s="88"/>
      <c r="N425" s="58">
        <f>N426+N427+N428</f>
        <v>0</v>
      </c>
      <c r="O425" s="58">
        <f>O426+O427+O428</f>
        <v>0</v>
      </c>
      <c r="P425" s="133" t="str">
        <f t="shared" si="22"/>
        <v>-</v>
      </c>
    </row>
    <row r="426" spans="1:16" ht="34.5" customHeight="1" hidden="1">
      <c r="A426" s="74" t="s">
        <v>372</v>
      </c>
      <c r="B426" s="46" t="s">
        <v>440</v>
      </c>
      <c r="C426" s="46" t="s">
        <v>415</v>
      </c>
      <c r="D426" s="46" t="s">
        <v>194</v>
      </c>
      <c r="E426" s="46" t="s">
        <v>371</v>
      </c>
      <c r="F426" s="58">
        <v>15939402</v>
      </c>
      <c r="G426" s="88">
        <v>-15939402</v>
      </c>
      <c r="H426" s="58">
        <f>F426+G426</f>
        <v>0</v>
      </c>
      <c r="I426" s="88"/>
      <c r="J426" s="58">
        <f>H426+I426</f>
        <v>0</v>
      </c>
      <c r="K426" s="88"/>
      <c r="L426" s="58">
        <f>J426+K426</f>
        <v>0</v>
      </c>
      <c r="M426" s="88"/>
      <c r="N426" s="58">
        <f aca="true" t="shared" si="23" ref="N426:O428">L426+M426</f>
        <v>0</v>
      </c>
      <c r="O426" s="58">
        <f t="shared" si="23"/>
        <v>0</v>
      </c>
      <c r="P426" s="133" t="str">
        <f t="shared" si="22"/>
        <v>-</v>
      </c>
    </row>
    <row r="427" spans="1:16" s="7" customFormat="1" ht="39" customHeight="1" hidden="1">
      <c r="A427" s="79" t="s">
        <v>382</v>
      </c>
      <c r="B427" s="46" t="s">
        <v>440</v>
      </c>
      <c r="C427" s="46" t="s">
        <v>415</v>
      </c>
      <c r="D427" s="46" t="s">
        <v>194</v>
      </c>
      <c r="E427" s="46" t="s">
        <v>373</v>
      </c>
      <c r="F427" s="58">
        <f>945907+56010</f>
        <v>1001917</v>
      </c>
      <c r="G427" s="108">
        <v>-1001917</v>
      </c>
      <c r="H427" s="58">
        <f>F427+G427</f>
        <v>0</v>
      </c>
      <c r="I427" s="108"/>
      <c r="J427" s="58">
        <f>H427+I427</f>
        <v>0</v>
      </c>
      <c r="K427" s="108"/>
      <c r="L427" s="58">
        <f>J427+K427</f>
        <v>0</v>
      </c>
      <c r="M427" s="108"/>
      <c r="N427" s="58">
        <f t="shared" si="23"/>
        <v>0</v>
      </c>
      <c r="O427" s="58">
        <f t="shared" si="23"/>
        <v>0</v>
      </c>
      <c r="P427" s="133" t="str">
        <f t="shared" si="22"/>
        <v>-</v>
      </c>
    </row>
    <row r="428" spans="1:16" s="7" customFormat="1" ht="19.5" customHeight="1" hidden="1">
      <c r="A428" s="79" t="s">
        <v>376</v>
      </c>
      <c r="B428" s="46" t="s">
        <v>440</v>
      </c>
      <c r="C428" s="46" t="s">
        <v>415</v>
      </c>
      <c r="D428" s="46" t="s">
        <v>194</v>
      </c>
      <c r="E428" s="46" t="s">
        <v>375</v>
      </c>
      <c r="F428" s="58">
        <f>57810-56010</f>
        <v>1800</v>
      </c>
      <c r="G428" s="108">
        <v>-1800</v>
      </c>
      <c r="H428" s="58">
        <f>F428+G428</f>
        <v>0</v>
      </c>
      <c r="I428" s="108"/>
      <c r="J428" s="58">
        <f>H428+I428</f>
        <v>0</v>
      </c>
      <c r="K428" s="108"/>
      <c r="L428" s="58">
        <f>J428+K428</f>
        <v>0</v>
      </c>
      <c r="M428" s="108"/>
      <c r="N428" s="58">
        <f t="shared" si="23"/>
        <v>0</v>
      </c>
      <c r="O428" s="58">
        <f t="shared" si="23"/>
        <v>0</v>
      </c>
      <c r="P428" s="133" t="str">
        <f t="shared" si="22"/>
        <v>-</v>
      </c>
    </row>
    <row r="429" spans="1:16" ht="86.25" customHeight="1">
      <c r="A429" s="35" t="s">
        <v>266</v>
      </c>
      <c r="B429" s="46" t="s">
        <v>440</v>
      </c>
      <c r="C429" s="46" t="s">
        <v>415</v>
      </c>
      <c r="D429" s="46" t="s">
        <v>187</v>
      </c>
      <c r="E429" s="46"/>
      <c r="F429" s="58">
        <f>F434</f>
        <v>763200</v>
      </c>
      <c r="G429" s="88"/>
      <c r="H429" s="58">
        <f>H434</f>
        <v>763200</v>
      </c>
      <c r="I429" s="88"/>
      <c r="J429" s="58">
        <f>J434</f>
        <v>1093200</v>
      </c>
      <c r="K429" s="88"/>
      <c r="L429" s="58">
        <f>L434</f>
        <v>877991.54</v>
      </c>
      <c r="M429" s="88"/>
      <c r="N429" s="58">
        <f>N434+N430+N432+N436</f>
        <v>2528841.54</v>
      </c>
      <c r="O429" s="58">
        <f>O434+O430+O432+O436</f>
        <v>547991.54</v>
      </c>
      <c r="P429" s="133">
        <f t="shared" si="22"/>
        <v>21.7</v>
      </c>
    </row>
    <row r="430" spans="1:16" ht="66" customHeight="1">
      <c r="A430" s="35" t="s">
        <v>561</v>
      </c>
      <c r="B430" s="46" t="s">
        <v>440</v>
      </c>
      <c r="C430" s="46" t="s">
        <v>415</v>
      </c>
      <c r="D430" s="46" t="s">
        <v>563</v>
      </c>
      <c r="E430" s="46"/>
      <c r="F430" s="58"/>
      <c r="G430" s="88"/>
      <c r="H430" s="58"/>
      <c r="I430" s="88"/>
      <c r="J430" s="58"/>
      <c r="K430" s="88"/>
      <c r="L430" s="58"/>
      <c r="M430" s="88"/>
      <c r="N430" s="58">
        <f>N431</f>
        <v>1396150</v>
      </c>
      <c r="O430" s="58">
        <f>O431</f>
        <v>0</v>
      </c>
      <c r="P430" s="133">
        <f t="shared" si="22"/>
        <v>0</v>
      </c>
    </row>
    <row r="431" spans="1:16" ht="57" customHeight="1">
      <c r="A431" s="74" t="s">
        <v>382</v>
      </c>
      <c r="B431" s="46" t="s">
        <v>440</v>
      </c>
      <c r="C431" s="46" t="s">
        <v>415</v>
      </c>
      <c r="D431" s="46" t="s">
        <v>563</v>
      </c>
      <c r="E431" s="46" t="s">
        <v>373</v>
      </c>
      <c r="F431" s="58"/>
      <c r="G431" s="88"/>
      <c r="H431" s="58"/>
      <c r="I431" s="88"/>
      <c r="J431" s="58"/>
      <c r="K431" s="88"/>
      <c r="L431" s="58"/>
      <c r="M431" s="88">
        <v>1396150</v>
      </c>
      <c r="N431" s="58">
        <f>L431+M431</f>
        <v>1396150</v>
      </c>
      <c r="O431" s="58">
        <v>0</v>
      </c>
      <c r="P431" s="133">
        <f t="shared" si="22"/>
        <v>0</v>
      </c>
    </row>
    <row r="432" spans="1:16" ht="66" customHeight="1">
      <c r="A432" s="35" t="s">
        <v>561</v>
      </c>
      <c r="B432" s="46" t="s">
        <v>440</v>
      </c>
      <c r="C432" s="46" t="s">
        <v>415</v>
      </c>
      <c r="D432" s="46" t="s">
        <v>562</v>
      </c>
      <c r="E432" s="46"/>
      <c r="F432" s="58"/>
      <c r="G432" s="88"/>
      <c r="H432" s="58"/>
      <c r="I432" s="88"/>
      <c r="J432" s="58"/>
      <c r="K432" s="88"/>
      <c r="L432" s="58"/>
      <c r="M432" s="88"/>
      <c r="N432" s="58">
        <f>N433</f>
        <v>330000</v>
      </c>
      <c r="O432" s="58">
        <f>O433</f>
        <v>0</v>
      </c>
      <c r="P432" s="133">
        <f t="shared" si="22"/>
        <v>0</v>
      </c>
    </row>
    <row r="433" spans="1:16" ht="50.25" customHeight="1">
      <c r="A433" s="74" t="s">
        <v>382</v>
      </c>
      <c r="B433" s="46" t="s">
        <v>440</v>
      </c>
      <c r="C433" s="46" t="s">
        <v>415</v>
      </c>
      <c r="D433" s="46" t="s">
        <v>562</v>
      </c>
      <c r="E433" s="46" t="s">
        <v>373</v>
      </c>
      <c r="F433" s="58"/>
      <c r="G433" s="88"/>
      <c r="H433" s="58"/>
      <c r="I433" s="88"/>
      <c r="J433" s="58"/>
      <c r="K433" s="88"/>
      <c r="L433" s="58"/>
      <c r="M433" s="88">
        <v>330000</v>
      </c>
      <c r="N433" s="58">
        <f>L433+M433</f>
        <v>330000</v>
      </c>
      <c r="O433" s="58">
        <v>0</v>
      </c>
      <c r="P433" s="133">
        <f t="shared" si="22"/>
        <v>0</v>
      </c>
    </row>
    <row r="434" spans="1:16" ht="96.75" customHeight="1">
      <c r="A434" s="35" t="s">
        <v>509</v>
      </c>
      <c r="B434" s="46" t="s">
        <v>440</v>
      </c>
      <c r="C434" s="46" t="s">
        <v>415</v>
      </c>
      <c r="D434" s="46" t="s">
        <v>195</v>
      </c>
      <c r="E434" s="46"/>
      <c r="F434" s="58">
        <f>F435</f>
        <v>763200</v>
      </c>
      <c r="G434" s="88"/>
      <c r="H434" s="58">
        <f>H435</f>
        <v>763200</v>
      </c>
      <c r="I434" s="88"/>
      <c r="J434" s="58">
        <f>J435</f>
        <v>1093200</v>
      </c>
      <c r="K434" s="88"/>
      <c r="L434" s="58">
        <f>L435</f>
        <v>877991.54</v>
      </c>
      <c r="M434" s="88"/>
      <c r="N434" s="58">
        <f>N435</f>
        <v>547991.54</v>
      </c>
      <c r="O434" s="58">
        <f>O435</f>
        <v>547991.54</v>
      </c>
      <c r="P434" s="133">
        <f t="shared" si="22"/>
        <v>100</v>
      </c>
    </row>
    <row r="435" spans="1:16" ht="30.75" customHeight="1">
      <c r="A435" s="74" t="s">
        <v>382</v>
      </c>
      <c r="B435" s="46" t="s">
        <v>440</v>
      </c>
      <c r="C435" s="46" t="s">
        <v>415</v>
      </c>
      <c r="D435" s="46" t="s">
        <v>195</v>
      </c>
      <c r="E435" s="46" t="s">
        <v>373</v>
      </c>
      <c r="F435" s="58">
        <f>763200</f>
        <v>763200</v>
      </c>
      <c r="G435" s="88"/>
      <c r="H435" s="58">
        <f>F435+G435</f>
        <v>763200</v>
      </c>
      <c r="I435" s="113">
        <v>330000</v>
      </c>
      <c r="J435" s="58">
        <f>H435+I435</f>
        <v>1093200</v>
      </c>
      <c r="K435" s="113">
        <v>-215208.46</v>
      </c>
      <c r="L435" s="58">
        <f>J435+K435</f>
        <v>877991.54</v>
      </c>
      <c r="M435" s="88">
        <v>-330000</v>
      </c>
      <c r="N435" s="58">
        <f>L435+M435</f>
        <v>547991.54</v>
      </c>
      <c r="O435" s="58">
        <v>547991.54</v>
      </c>
      <c r="P435" s="133">
        <f t="shared" si="22"/>
        <v>100</v>
      </c>
    </row>
    <row r="436" spans="1:16" ht="82.5" customHeight="1">
      <c r="A436" s="74" t="s">
        <v>7</v>
      </c>
      <c r="B436" s="46" t="s">
        <v>440</v>
      </c>
      <c r="C436" s="46" t="s">
        <v>415</v>
      </c>
      <c r="D436" s="46" t="s">
        <v>8</v>
      </c>
      <c r="E436" s="46"/>
      <c r="F436" s="58"/>
      <c r="G436" s="88"/>
      <c r="H436" s="58"/>
      <c r="I436" s="113"/>
      <c r="J436" s="58"/>
      <c r="K436" s="113"/>
      <c r="L436" s="58"/>
      <c r="M436" s="88"/>
      <c r="N436" s="58">
        <f>N437</f>
        <v>254700</v>
      </c>
      <c r="O436" s="58">
        <f>O437</f>
        <v>0</v>
      </c>
      <c r="P436" s="133">
        <f t="shared" si="22"/>
        <v>0</v>
      </c>
    </row>
    <row r="437" spans="1:16" ht="30.75" customHeight="1">
      <c r="A437" s="74" t="s">
        <v>382</v>
      </c>
      <c r="B437" s="46" t="s">
        <v>440</v>
      </c>
      <c r="C437" s="46" t="s">
        <v>415</v>
      </c>
      <c r="D437" s="46" t="s">
        <v>8</v>
      </c>
      <c r="E437" s="46" t="s">
        <v>373</v>
      </c>
      <c r="F437" s="58"/>
      <c r="G437" s="88"/>
      <c r="H437" s="58"/>
      <c r="I437" s="113"/>
      <c r="J437" s="58"/>
      <c r="K437" s="113"/>
      <c r="L437" s="58"/>
      <c r="M437" s="88">
        <v>254700</v>
      </c>
      <c r="N437" s="58">
        <f>L437+M437</f>
        <v>254700</v>
      </c>
      <c r="O437" s="58">
        <v>0</v>
      </c>
      <c r="P437" s="133">
        <f t="shared" si="22"/>
        <v>0</v>
      </c>
    </row>
    <row r="438" spans="1:16" ht="18.75" customHeight="1">
      <c r="A438" s="74" t="s">
        <v>515</v>
      </c>
      <c r="B438" s="46" t="s">
        <v>440</v>
      </c>
      <c r="C438" s="46" t="s">
        <v>514</v>
      </c>
      <c r="D438" s="46"/>
      <c r="E438" s="46"/>
      <c r="F438" s="58"/>
      <c r="G438" s="88"/>
      <c r="H438" s="58">
        <f>H439</f>
        <v>16943119</v>
      </c>
      <c r="I438" s="88"/>
      <c r="J438" s="58">
        <f>J439</f>
        <v>16943119</v>
      </c>
      <c r="K438" s="88"/>
      <c r="L438" s="58">
        <f>L439</f>
        <v>16983119</v>
      </c>
      <c r="M438" s="88"/>
      <c r="N438" s="58">
        <f aca="true" t="shared" si="24" ref="N438:O440">N439</f>
        <v>16988119</v>
      </c>
      <c r="O438" s="58">
        <f t="shared" si="24"/>
        <v>11196004.16</v>
      </c>
      <c r="P438" s="133">
        <f t="shared" si="22"/>
        <v>65.9</v>
      </c>
    </row>
    <row r="439" spans="1:16" ht="51.75" customHeight="1">
      <c r="A439" s="35" t="s">
        <v>315</v>
      </c>
      <c r="B439" s="46" t="s">
        <v>440</v>
      </c>
      <c r="C439" s="46" t="s">
        <v>514</v>
      </c>
      <c r="D439" s="46" t="s">
        <v>176</v>
      </c>
      <c r="E439" s="46"/>
      <c r="F439" s="58"/>
      <c r="G439" s="88"/>
      <c r="H439" s="58">
        <f>H440</f>
        <v>16943119</v>
      </c>
      <c r="I439" s="88"/>
      <c r="J439" s="58">
        <f>J440</f>
        <v>16943119</v>
      </c>
      <c r="K439" s="88"/>
      <c r="L439" s="58">
        <f>L440</f>
        <v>16983119</v>
      </c>
      <c r="M439" s="88"/>
      <c r="N439" s="58">
        <f t="shared" si="24"/>
        <v>16988119</v>
      </c>
      <c r="O439" s="58">
        <f t="shared" si="24"/>
        <v>11196004.16</v>
      </c>
      <c r="P439" s="133">
        <f t="shared" si="22"/>
        <v>65.9</v>
      </c>
    </row>
    <row r="440" spans="1:16" ht="67.5" customHeight="1">
      <c r="A440" s="35" t="s">
        <v>259</v>
      </c>
      <c r="B440" s="46" t="s">
        <v>440</v>
      </c>
      <c r="C440" s="46" t="s">
        <v>514</v>
      </c>
      <c r="D440" s="46" t="s">
        <v>193</v>
      </c>
      <c r="E440" s="46"/>
      <c r="F440" s="58"/>
      <c r="G440" s="88"/>
      <c r="H440" s="58">
        <f>H441</f>
        <v>16943119</v>
      </c>
      <c r="I440" s="88"/>
      <c r="J440" s="58">
        <f>J441</f>
        <v>16943119</v>
      </c>
      <c r="K440" s="88"/>
      <c r="L440" s="58">
        <f>L441</f>
        <v>16983119</v>
      </c>
      <c r="M440" s="88"/>
      <c r="N440" s="58">
        <f t="shared" si="24"/>
        <v>16988119</v>
      </c>
      <c r="O440" s="58">
        <f t="shared" si="24"/>
        <v>11196004.16</v>
      </c>
      <c r="P440" s="133">
        <f t="shared" si="22"/>
        <v>65.9</v>
      </c>
    </row>
    <row r="441" spans="1:16" ht="60.75" customHeight="1">
      <c r="A441" s="35" t="s">
        <v>260</v>
      </c>
      <c r="B441" s="46" t="s">
        <v>440</v>
      </c>
      <c r="C441" s="46" t="s">
        <v>514</v>
      </c>
      <c r="D441" s="46" t="s">
        <v>194</v>
      </c>
      <c r="E441" s="46"/>
      <c r="F441" s="58"/>
      <c r="G441" s="88"/>
      <c r="H441" s="58">
        <f>H442+H443+H444</f>
        <v>16943119</v>
      </c>
      <c r="I441" s="88"/>
      <c r="J441" s="58">
        <f>J442+J443+J444</f>
        <v>16943119</v>
      </c>
      <c r="K441" s="88"/>
      <c r="L441" s="58">
        <f>L442+L443+L444</f>
        <v>16983119</v>
      </c>
      <c r="M441" s="88"/>
      <c r="N441" s="58">
        <f>N442+N443+N444</f>
        <v>16988119</v>
      </c>
      <c r="O441" s="58">
        <f>O442+O443+O444</f>
        <v>11196004.16</v>
      </c>
      <c r="P441" s="133">
        <f t="shared" si="22"/>
        <v>65.9</v>
      </c>
    </row>
    <row r="442" spans="1:16" ht="33.75" customHeight="1">
      <c r="A442" s="74" t="s">
        <v>372</v>
      </c>
      <c r="B442" s="46" t="s">
        <v>440</v>
      </c>
      <c r="C442" s="46" t="s">
        <v>514</v>
      </c>
      <c r="D442" s="46" t="s">
        <v>194</v>
      </c>
      <c r="E442" s="46" t="s">
        <v>371</v>
      </c>
      <c r="F442" s="58"/>
      <c r="G442" s="88">
        <v>15939402</v>
      </c>
      <c r="H442" s="58">
        <f>F442+G442</f>
        <v>15939402</v>
      </c>
      <c r="I442" s="88"/>
      <c r="J442" s="58">
        <f>H442+I442</f>
        <v>15939402</v>
      </c>
      <c r="K442" s="88"/>
      <c r="L442" s="58">
        <f>J442+K442</f>
        <v>15939402</v>
      </c>
      <c r="M442" s="88"/>
      <c r="N442" s="58">
        <f>L442+M442</f>
        <v>15939402</v>
      </c>
      <c r="O442" s="58">
        <v>10373199.94</v>
      </c>
      <c r="P442" s="133">
        <f t="shared" si="22"/>
        <v>65.1</v>
      </c>
    </row>
    <row r="443" spans="1:16" ht="34.5" customHeight="1">
      <c r="A443" s="74" t="s">
        <v>383</v>
      </c>
      <c r="B443" s="46" t="s">
        <v>440</v>
      </c>
      <c r="C443" s="46" t="s">
        <v>514</v>
      </c>
      <c r="D443" s="46" t="s">
        <v>194</v>
      </c>
      <c r="E443" s="46" t="s">
        <v>373</v>
      </c>
      <c r="F443" s="58"/>
      <c r="G443" s="88">
        <v>1001917</v>
      </c>
      <c r="H443" s="58">
        <f>F443+G443</f>
        <v>1001917</v>
      </c>
      <c r="I443" s="88"/>
      <c r="J443" s="58">
        <f>H443+I443</f>
        <v>1001917</v>
      </c>
      <c r="K443" s="88">
        <v>40000</v>
      </c>
      <c r="L443" s="58">
        <f>J443+K443</f>
        <v>1041917</v>
      </c>
      <c r="M443" s="88">
        <v>5000</v>
      </c>
      <c r="N443" s="58">
        <f>L443+M443</f>
        <v>1046917</v>
      </c>
      <c r="O443" s="58">
        <v>822198.22</v>
      </c>
      <c r="P443" s="133">
        <f t="shared" si="22"/>
        <v>78.5</v>
      </c>
    </row>
    <row r="444" spans="1:16" ht="25.5" customHeight="1">
      <c r="A444" s="79" t="s">
        <v>376</v>
      </c>
      <c r="B444" s="46" t="s">
        <v>440</v>
      </c>
      <c r="C444" s="46" t="s">
        <v>514</v>
      </c>
      <c r="D444" s="46" t="s">
        <v>194</v>
      </c>
      <c r="E444" s="46" t="s">
        <v>375</v>
      </c>
      <c r="F444" s="58"/>
      <c r="G444" s="88">
        <v>1800</v>
      </c>
      <c r="H444" s="58">
        <f>F444+G444</f>
        <v>1800</v>
      </c>
      <c r="I444" s="88"/>
      <c r="J444" s="58">
        <f>H444+I444</f>
        <v>1800</v>
      </c>
      <c r="K444" s="88"/>
      <c r="L444" s="58">
        <f>J444+K444</f>
        <v>1800</v>
      </c>
      <c r="M444" s="88"/>
      <c r="N444" s="58">
        <f>L444+M444</f>
        <v>1800</v>
      </c>
      <c r="O444" s="58">
        <v>606</v>
      </c>
      <c r="P444" s="133">
        <f t="shared" si="22"/>
        <v>33.7</v>
      </c>
    </row>
    <row r="445" spans="1:16" ht="15">
      <c r="A445" s="35" t="s">
        <v>513</v>
      </c>
      <c r="B445" s="46" t="s">
        <v>440</v>
      </c>
      <c r="C445" s="46" t="s">
        <v>416</v>
      </c>
      <c r="D445" s="46"/>
      <c r="E445" s="46"/>
      <c r="F445" s="58">
        <f>F446</f>
        <v>17173700</v>
      </c>
      <c r="G445" s="88"/>
      <c r="H445" s="58">
        <f>H446</f>
        <v>17173700</v>
      </c>
      <c r="I445" s="88"/>
      <c r="J445" s="58">
        <f>J446</f>
        <v>20225775</v>
      </c>
      <c r="K445" s="88"/>
      <c r="L445" s="58">
        <f>L446</f>
        <v>20225775</v>
      </c>
      <c r="M445" s="88"/>
      <c r="N445" s="58">
        <f>N446</f>
        <v>20225775</v>
      </c>
      <c r="O445" s="58">
        <f>O446</f>
        <v>15988175</v>
      </c>
      <c r="P445" s="133">
        <f t="shared" si="22"/>
        <v>79</v>
      </c>
    </row>
    <row r="446" spans="1:16" ht="53.25" customHeight="1">
      <c r="A446" s="35" t="s">
        <v>315</v>
      </c>
      <c r="B446" s="46" t="s">
        <v>440</v>
      </c>
      <c r="C446" s="46" t="s">
        <v>416</v>
      </c>
      <c r="D446" s="46" t="s">
        <v>176</v>
      </c>
      <c r="E446" s="46"/>
      <c r="F446" s="58">
        <f>F447+F455</f>
        <v>17173700</v>
      </c>
      <c r="G446" s="88"/>
      <c r="H446" s="58">
        <f>H447+H455</f>
        <v>17173700</v>
      </c>
      <c r="I446" s="88"/>
      <c r="J446" s="58">
        <f>J447+J455</f>
        <v>20225775</v>
      </c>
      <c r="K446" s="88"/>
      <c r="L446" s="58">
        <f>L447+L455</f>
        <v>20225775</v>
      </c>
      <c r="M446" s="88"/>
      <c r="N446" s="58">
        <f>N447+N455</f>
        <v>20225775</v>
      </c>
      <c r="O446" s="58">
        <f>O447+O455</f>
        <v>15988175</v>
      </c>
      <c r="P446" s="133">
        <f t="shared" si="22"/>
        <v>79</v>
      </c>
    </row>
    <row r="447" spans="1:16" ht="69" customHeight="1">
      <c r="A447" s="35" t="s">
        <v>261</v>
      </c>
      <c r="B447" s="46" t="s">
        <v>440</v>
      </c>
      <c r="C447" s="46" t="s">
        <v>416</v>
      </c>
      <c r="D447" s="46" t="s">
        <v>196</v>
      </c>
      <c r="E447" s="46"/>
      <c r="F447" s="58">
        <f>F448+F450+F452</f>
        <v>12626900</v>
      </c>
      <c r="G447" s="88"/>
      <c r="H447" s="58">
        <f>H448+H450+H452</f>
        <v>12626900</v>
      </c>
      <c r="I447" s="88"/>
      <c r="J447" s="58">
        <f>J448+J450+J452</f>
        <v>13892775</v>
      </c>
      <c r="K447" s="88"/>
      <c r="L447" s="58">
        <f>L448+L450+L452</f>
        <v>13892775</v>
      </c>
      <c r="M447" s="88"/>
      <c r="N447" s="58">
        <f>N448+N450+N452</f>
        <v>13892775</v>
      </c>
      <c r="O447" s="58">
        <f>O448+O450+O452</f>
        <v>13227575</v>
      </c>
      <c r="P447" s="133">
        <f t="shared" si="22"/>
        <v>95.2</v>
      </c>
    </row>
    <row r="448" spans="1:16" ht="48" customHeight="1">
      <c r="A448" s="81" t="s">
        <v>262</v>
      </c>
      <c r="B448" s="82" t="s">
        <v>440</v>
      </c>
      <c r="C448" s="82" t="s">
        <v>416</v>
      </c>
      <c r="D448" s="82" t="s">
        <v>197</v>
      </c>
      <c r="E448" s="82"/>
      <c r="F448" s="58">
        <f>F449</f>
        <v>2177700</v>
      </c>
      <c r="G448" s="88"/>
      <c r="H448" s="58">
        <f>H449</f>
        <v>2177700</v>
      </c>
      <c r="I448" s="88"/>
      <c r="J448" s="58">
        <f>J449</f>
        <v>2177700</v>
      </c>
      <c r="K448" s="88"/>
      <c r="L448" s="58">
        <f>L449</f>
        <v>2177700</v>
      </c>
      <c r="M448" s="88"/>
      <c r="N448" s="58">
        <f>N449</f>
        <v>2177700</v>
      </c>
      <c r="O448" s="58">
        <f>O449</f>
        <v>1552000</v>
      </c>
      <c r="P448" s="133">
        <f t="shared" si="22"/>
        <v>71.3</v>
      </c>
    </row>
    <row r="449" spans="1:16" ht="20.25" customHeight="1">
      <c r="A449" s="72" t="s">
        <v>380</v>
      </c>
      <c r="B449" s="82" t="s">
        <v>440</v>
      </c>
      <c r="C449" s="82" t="s">
        <v>416</v>
      </c>
      <c r="D449" s="82" t="s">
        <v>197</v>
      </c>
      <c r="E449" s="82" t="s">
        <v>379</v>
      </c>
      <c r="F449" s="58">
        <v>2177700</v>
      </c>
      <c r="G449" s="88"/>
      <c r="H449" s="58">
        <f>F449+G449</f>
        <v>2177700</v>
      </c>
      <c r="I449" s="88"/>
      <c r="J449" s="58">
        <f>H449+I449</f>
        <v>2177700</v>
      </c>
      <c r="K449" s="88"/>
      <c r="L449" s="58">
        <f>J449+K449</f>
        <v>2177700</v>
      </c>
      <c r="M449" s="88"/>
      <c r="N449" s="58">
        <f>L449+M449</f>
        <v>2177700</v>
      </c>
      <c r="O449" s="58">
        <v>1552000</v>
      </c>
      <c r="P449" s="133">
        <f t="shared" si="22"/>
        <v>71.3</v>
      </c>
    </row>
    <row r="450" spans="1:16" ht="31.5" customHeight="1">
      <c r="A450" s="83" t="s">
        <v>263</v>
      </c>
      <c r="B450" s="82" t="s">
        <v>440</v>
      </c>
      <c r="C450" s="82" t="s">
        <v>416</v>
      </c>
      <c r="D450" s="82" t="s">
        <v>198</v>
      </c>
      <c r="E450" s="82"/>
      <c r="F450" s="58">
        <f>F451</f>
        <v>5923200</v>
      </c>
      <c r="G450" s="88"/>
      <c r="H450" s="58">
        <f>H451</f>
        <v>5923200</v>
      </c>
      <c r="I450" s="88"/>
      <c r="J450" s="58">
        <f>J451</f>
        <v>5923200</v>
      </c>
      <c r="K450" s="88"/>
      <c r="L450" s="58">
        <f>L451</f>
        <v>5923200</v>
      </c>
      <c r="M450" s="88"/>
      <c r="N450" s="58">
        <f>N451</f>
        <v>5923200</v>
      </c>
      <c r="O450" s="58">
        <f>O451</f>
        <v>5923200</v>
      </c>
      <c r="P450" s="133">
        <f t="shared" si="22"/>
        <v>100</v>
      </c>
    </row>
    <row r="451" spans="1:16" s="1" customFormat="1" ht="26.25" customHeight="1">
      <c r="A451" s="72" t="s">
        <v>380</v>
      </c>
      <c r="B451" s="82" t="s">
        <v>440</v>
      </c>
      <c r="C451" s="46" t="s">
        <v>416</v>
      </c>
      <c r="D451" s="82" t="s">
        <v>198</v>
      </c>
      <c r="E451" s="46" t="s">
        <v>379</v>
      </c>
      <c r="F451" s="58">
        <v>5923200</v>
      </c>
      <c r="G451" s="89"/>
      <c r="H451" s="58">
        <f>F451+G451</f>
        <v>5923200</v>
      </c>
      <c r="I451" s="89"/>
      <c r="J451" s="58">
        <f>H451+I451</f>
        <v>5923200</v>
      </c>
      <c r="K451" s="89"/>
      <c r="L451" s="58">
        <f>J451+K451</f>
        <v>5923200</v>
      </c>
      <c r="M451" s="89"/>
      <c r="N451" s="58">
        <f>L451+M451</f>
        <v>5923200</v>
      </c>
      <c r="O451" s="58">
        <f>M451+N451</f>
        <v>5923200</v>
      </c>
      <c r="P451" s="133">
        <f t="shared" si="22"/>
        <v>100</v>
      </c>
    </row>
    <row r="452" spans="1:16" s="1" customFormat="1" ht="48.75" customHeight="1">
      <c r="A452" s="84" t="s">
        <v>264</v>
      </c>
      <c r="B452" s="82" t="s">
        <v>440</v>
      </c>
      <c r="C452" s="82" t="s">
        <v>416</v>
      </c>
      <c r="D452" s="46" t="s">
        <v>199</v>
      </c>
      <c r="E452" s="46"/>
      <c r="F452" s="58">
        <f>F453+F454</f>
        <v>4526000</v>
      </c>
      <c r="G452" s="89"/>
      <c r="H452" s="58">
        <f>H453+H454</f>
        <v>4526000</v>
      </c>
      <c r="I452" s="89"/>
      <c r="J452" s="58">
        <f>J453+J454</f>
        <v>5791875</v>
      </c>
      <c r="K452" s="89"/>
      <c r="L452" s="58">
        <f>L453+L454</f>
        <v>5791875</v>
      </c>
      <c r="M452" s="89"/>
      <c r="N452" s="58">
        <f>N453+N454</f>
        <v>5791875</v>
      </c>
      <c r="O452" s="58">
        <f>O453+O454</f>
        <v>5752375</v>
      </c>
      <c r="P452" s="133">
        <f t="shared" si="22"/>
        <v>99.3</v>
      </c>
    </row>
    <row r="453" spans="1:16" s="1" customFormat="1" ht="30" customHeight="1">
      <c r="A453" s="74" t="s">
        <v>383</v>
      </c>
      <c r="B453" s="82" t="s">
        <v>440</v>
      </c>
      <c r="C453" s="82" t="s">
        <v>416</v>
      </c>
      <c r="D453" s="46" t="s">
        <v>199</v>
      </c>
      <c r="E453" s="46" t="s">
        <v>373</v>
      </c>
      <c r="F453" s="58">
        <v>3047824</v>
      </c>
      <c r="G453" s="89"/>
      <c r="H453" s="58">
        <f>F453+G453</f>
        <v>3047824</v>
      </c>
      <c r="I453" s="112">
        <v>566826</v>
      </c>
      <c r="J453" s="58">
        <f>H453+I453</f>
        <v>3614650</v>
      </c>
      <c r="K453" s="89"/>
      <c r="L453" s="58">
        <f>J453+K453</f>
        <v>3614650</v>
      </c>
      <c r="M453" s="89"/>
      <c r="N453" s="58">
        <f>L453+M453</f>
        <v>3614650</v>
      </c>
      <c r="O453" s="58">
        <v>3575150</v>
      </c>
      <c r="P453" s="133">
        <f t="shared" si="22"/>
        <v>98.9</v>
      </c>
    </row>
    <row r="454" spans="1:16" s="1" customFormat="1" ht="18" customHeight="1">
      <c r="A454" s="72" t="s">
        <v>380</v>
      </c>
      <c r="B454" s="82" t="s">
        <v>440</v>
      </c>
      <c r="C454" s="46" t="s">
        <v>416</v>
      </c>
      <c r="D454" s="46" t="s">
        <v>199</v>
      </c>
      <c r="E454" s="46" t="s">
        <v>379</v>
      </c>
      <c r="F454" s="58">
        <v>1478176</v>
      </c>
      <c r="G454" s="89"/>
      <c r="H454" s="58">
        <f>F454+G454</f>
        <v>1478176</v>
      </c>
      <c r="I454" s="112">
        <v>699049</v>
      </c>
      <c r="J454" s="58">
        <f>H454+I454</f>
        <v>2177225</v>
      </c>
      <c r="K454" s="89"/>
      <c r="L454" s="58">
        <f>J454+K454</f>
        <v>2177225</v>
      </c>
      <c r="M454" s="89"/>
      <c r="N454" s="58">
        <f>L454+M454</f>
        <v>2177225</v>
      </c>
      <c r="O454" s="58">
        <f>M454+N454</f>
        <v>2177225</v>
      </c>
      <c r="P454" s="133">
        <f t="shared" si="22"/>
        <v>100</v>
      </c>
    </row>
    <row r="455" spans="1:16" s="1" customFormat="1" ht="84.75" customHeight="1">
      <c r="A455" s="35" t="s">
        <v>352</v>
      </c>
      <c r="B455" s="82" t="s">
        <v>440</v>
      </c>
      <c r="C455" s="46" t="s">
        <v>416</v>
      </c>
      <c r="D455" s="46" t="s">
        <v>187</v>
      </c>
      <c r="E455" s="46"/>
      <c r="F455" s="58">
        <f>F456</f>
        <v>4546800</v>
      </c>
      <c r="G455" s="89"/>
      <c r="H455" s="58">
        <f>H456</f>
        <v>4546800</v>
      </c>
      <c r="I455" s="89"/>
      <c r="J455" s="58">
        <f>J456+J458</f>
        <v>6333000</v>
      </c>
      <c r="K455" s="89"/>
      <c r="L455" s="58">
        <f>L456+L458</f>
        <v>6333000</v>
      </c>
      <c r="M455" s="89"/>
      <c r="N455" s="58">
        <f>N456+N458</f>
        <v>6333000</v>
      </c>
      <c r="O455" s="58">
        <f>O456+O458</f>
        <v>2760600</v>
      </c>
      <c r="P455" s="133">
        <f t="shared" si="22"/>
        <v>43.6</v>
      </c>
    </row>
    <row r="456" spans="1:16" s="1" customFormat="1" ht="66" customHeight="1">
      <c r="A456" s="35" t="s">
        <v>354</v>
      </c>
      <c r="B456" s="82" t="s">
        <v>440</v>
      </c>
      <c r="C456" s="46" t="s">
        <v>416</v>
      </c>
      <c r="D456" s="46" t="s">
        <v>353</v>
      </c>
      <c r="E456" s="46"/>
      <c r="F456" s="58">
        <f>F457</f>
        <v>4546800</v>
      </c>
      <c r="G456" s="89"/>
      <c r="H456" s="58">
        <f>H457</f>
        <v>4546800</v>
      </c>
      <c r="I456" s="89"/>
      <c r="J456" s="58">
        <f>J457</f>
        <v>4546800</v>
      </c>
      <c r="K456" s="89"/>
      <c r="L456" s="58">
        <f>L457</f>
        <v>4546800</v>
      </c>
      <c r="M456" s="89"/>
      <c r="N456" s="58">
        <f>N457</f>
        <v>4546800</v>
      </c>
      <c r="O456" s="58">
        <f>O457</f>
        <v>2760600</v>
      </c>
      <c r="P456" s="133">
        <f t="shared" si="22"/>
        <v>60.7</v>
      </c>
    </row>
    <row r="457" spans="1:16" s="1" customFormat="1" ht="20.25" customHeight="1">
      <c r="A457" s="79" t="s">
        <v>380</v>
      </c>
      <c r="B457" s="82" t="s">
        <v>440</v>
      </c>
      <c r="C457" s="46" t="s">
        <v>416</v>
      </c>
      <c r="D457" s="46" t="s">
        <v>353</v>
      </c>
      <c r="E457" s="46" t="s">
        <v>379</v>
      </c>
      <c r="F457" s="58">
        <f>4546800</f>
        <v>4546800</v>
      </c>
      <c r="G457" s="89"/>
      <c r="H457" s="58">
        <f>F457+G457</f>
        <v>4546800</v>
      </c>
      <c r="I457" s="89"/>
      <c r="J457" s="58">
        <f>H457+I457</f>
        <v>4546800</v>
      </c>
      <c r="K457" s="89"/>
      <c r="L457" s="58">
        <f>J457+K457</f>
        <v>4546800</v>
      </c>
      <c r="M457" s="89"/>
      <c r="N457" s="58">
        <f>L457+M457</f>
        <v>4546800</v>
      </c>
      <c r="O457" s="58">
        <v>2760600</v>
      </c>
      <c r="P457" s="133">
        <f t="shared" si="22"/>
        <v>60.7</v>
      </c>
    </row>
    <row r="458" spans="1:16" s="1" customFormat="1" ht="86.25" customHeight="1">
      <c r="A458" s="79" t="s">
        <v>538</v>
      </c>
      <c r="B458" s="82" t="s">
        <v>440</v>
      </c>
      <c r="C458" s="46" t="s">
        <v>416</v>
      </c>
      <c r="D458" s="46" t="s">
        <v>537</v>
      </c>
      <c r="E458" s="46"/>
      <c r="F458" s="58"/>
      <c r="G458" s="89"/>
      <c r="H458" s="58"/>
      <c r="I458" s="89"/>
      <c r="J458" s="58">
        <f>J459</f>
        <v>1786200</v>
      </c>
      <c r="K458" s="89"/>
      <c r="L458" s="58">
        <f>L459</f>
        <v>1786200</v>
      </c>
      <c r="M458" s="89"/>
      <c r="N458" s="58">
        <f>N459</f>
        <v>1786200</v>
      </c>
      <c r="O458" s="58">
        <f>O459</f>
        <v>0</v>
      </c>
      <c r="P458" s="133">
        <f t="shared" si="22"/>
        <v>0</v>
      </c>
    </row>
    <row r="459" spans="1:16" s="1" customFormat="1" ht="20.25" customHeight="1">
      <c r="A459" s="79" t="s">
        <v>380</v>
      </c>
      <c r="B459" s="82" t="s">
        <v>440</v>
      </c>
      <c r="C459" s="46" t="s">
        <v>416</v>
      </c>
      <c r="D459" s="46" t="s">
        <v>537</v>
      </c>
      <c r="E459" s="46" t="s">
        <v>379</v>
      </c>
      <c r="F459" s="58"/>
      <c r="G459" s="89"/>
      <c r="H459" s="58"/>
      <c r="I459" s="112">
        <v>1786200</v>
      </c>
      <c r="J459" s="58">
        <f>H459+I459</f>
        <v>1786200</v>
      </c>
      <c r="K459" s="89"/>
      <c r="L459" s="58">
        <f>J459+K459</f>
        <v>1786200</v>
      </c>
      <c r="M459" s="89"/>
      <c r="N459" s="58">
        <f>L459+M459</f>
        <v>1786200</v>
      </c>
      <c r="O459" s="58">
        <v>0</v>
      </c>
      <c r="P459" s="133">
        <f t="shared" si="22"/>
        <v>0</v>
      </c>
    </row>
    <row r="460" spans="1:16" ht="29.25" customHeight="1">
      <c r="A460" s="35" t="s">
        <v>458</v>
      </c>
      <c r="B460" s="46" t="s">
        <v>440</v>
      </c>
      <c r="C460" s="46" t="s">
        <v>417</v>
      </c>
      <c r="D460" s="46"/>
      <c r="E460" s="46"/>
      <c r="F460" s="58">
        <f>F461</f>
        <v>13269200</v>
      </c>
      <c r="G460" s="88"/>
      <c r="H460" s="58">
        <f>H461</f>
        <v>13269200</v>
      </c>
      <c r="I460" s="88"/>
      <c r="J460" s="58">
        <f>J461</f>
        <v>10665299.04</v>
      </c>
      <c r="K460" s="88"/>
      <c r="L460" s="58">
        <f>L461</f>
        <v>10665299.04</v>
      </c>
      <c r="M460" s="88"/>
      <c r="N460" s="58">
        <f>N461</f>
        <v>11525299.04</v>
      </c>
      <c r="O460" s="58">
        <f>O461</f>
        <v>6965850.8100000005</v>
      </c>
      <c r="P460" s="133">
        <f t="shared" si="22"/>
        <v>60.4</v>
      </c>
    </row>
    <row r="461" spans="1:16" ht="46.5" customHeight="1">
      <c r="A461" s="35" t="s">
        <v>315</v>
      </c>
      <c r="B461" s="46" t="s">
        <v>440</v>
      </c>
      <c r="C461" s="46" t="s">
        <v>417</v>
      </c>
      <c r="D461" s="46" t="s">
        <v>176</v>
      </c>
      <c r="E461" s="46"/>
      <c r="F461" s="58">
        <f>F462</f>
        <v>13269200</v>
      </c>
      <c r="G461" s="88"/>
      <c r="H461" s="58">
        <f>H462</f>
        <v>13269200</v>
      </c>
      <c r="I461" s="88"/>
      <c r="J461" s="58">
        <f>J462</f>
        <v>10665299.04</v>
      </c>
      <c r="K461" s="88"/>
      <c r="L461" s="58">
        <f>L462</f>
        <v>10665299.04</v>
      </c>
      <c r="M461" s="88"/>
      <c r="N461" s="58">
        <f>N462</f>
        <v>11525299.04</v>
      </c>
      <c r="O461" s="58">
        <f>O462</f>
        <v>6965850.8100000005</v>
      </c>
      <c r="P461" s="133">
        <f aca="true" t="shared" si="25" ref="P461:P524">IF(N461=0,"-",IF(O461/N461*100&gt;110,"свыше 100",ROUND((O461/N461*100),1)))</f>
        <v>60.4</v>
      </c>
    </row>
    <row r="462" spans="1:16" ht="94.5" customHeight="1">
      <c r="A462" s="35" t="s">
        <v>267</v>
      </c>
      <c r="B462" s="46" t="s">
        <v>440</v>
      </c>
      <c r="C462" s="46" t="s">
        <v>417</v>
      </c>
      <c r="D462" s="46" t="s">
        <v>200</v>
      </c>
      <c r="E462" s="46"/>
      <c r="F462" s="58">
        <f>F463+F466+F472+F469</f>
        <v>13269200</v>
      </c>
      <c r="G462" s="88"/>
      <c r="H462" s="58">
        <f>H463+H466+H472+H469</f>
        <v>13269200</v>
      </c>
      <c r="I462" s="88"/>
      <c r="J462" s="58">
        <f>J463+J466+J472+J469</f>
        <v>10665299.04</v>
      </c>
      <c r="K462" s="88"/>
      <c r="L462" s="58">
        <f>L463+L466+L472+L469</f>
        <v>10665299.04</v>
      </c>
      <c r="M462" s="88"/>
      <c r="N462" s="58">
        <f>N463+N466+N472+N469</f>
        <v>11525299.04</v>
      </c>
      <c r="O462" s="58">
        <f>O463+O466+O472+O469</f>
        <v>6965850.8100000005</v>
      </c>
      <c r="P462" s="133">
        <f t="shared" si="25"/>
        <v>60.4</v>
      </c>
    </row>
    <row r="463" spans="1:16" ht="84.75" customHeight="1" hidden="1">
      <c r="A463" s="35" t="s">
        <v>525</v>
      </c>
      <c r="B463" s="46">
        <v>906</v>
      </c>
      <c r="C463" s="46" t="s">
        <v>417</v>
      </c>
      <c r="D463" s="46" t="s">
        <v>201</v>
      </c>
      <c r="E463" s="46"/>
      <c r="F463" s="85">
        <f>F464+F465</f>
        <v>10513000</v>
      </c>
      <c r="G463" s="88"/>
      <c r="H463" s="85">
        <f>H464+H465</f>
        <v>10513000</v>
      </c>
      <c r="I463" s="88"/>
      <c r="J463" s="85">
        <f>J464+J465</f>
        <v>0</v>
      </c>
      <c r="K463" s="88"/>
      <c r="L463" s="85">
        <f>L464+L465</f>
        <v>0</v>
      </c>
      <c r="M463" s="88"/>
      <c r="N463" s="85">
        <f>N464+N465</f>
        <v>0</v>
      </c>
      <c r="O463" s="85">
        <f>O464+O465</f>
        <v>0</v>
      </c>
      <c r="P463" s="133" t="str">
        <f t="shared" si="25"/>
        <v>-</v>
      </c>
    </row>
    <row r="464" spans="1:16" ht="34.5" customHeight="1" hidden="1">
      <c r="A464" s="72" t="s">
        <v>372</v>
      </c>
      <c r="B464" s="46" t="s">
        <v>440</v>
      </c>
      <c r="C464" s="46" t="s">
        <v>417</v>
      </c>
      <c r="D464" s="46" t="s">
        <v>201</v>
      </c>
      <c r="E464" s="46" t="s">
        <v>371</v>
      </c>
      <c r="F464" s="85">
        <v>6249460</v>
      </c>
      <c r="G464" s="88"/>
      <c r="H464" s="85">
        <f>F464+G464</f>
        <v>6249460</v>
      </c>
      <c r="I464" s="113">
        <v>-6249460</v>
      </c>
      <c r="J464" s="85">
        <f>H464+I464</f>
        <v>0</v>
      </c>
      <c r="K464" s="88"/>
      <c r="L464" s="85">
        <f>J464+K464</f>
        <v>0</v>
      </c>
      <c r="M464" s="88"/>
      <c r="N464" s="85">
        <f>L464+M464</f>
        <v>0</v>
      </c>
      <c r="O464" s="85">
        <f>M464+N464</f>
        <v>0</v>
      </c>
      <c r="P464" s="133" t="str">
        <f t="shared" si="25"/>
        <v>-</v>
      </c>
    </row>
    <row r="465" spans="1:16" s="7" customFormat="1" ht="30.75" hidden="1">
      <c r="A465" s="74" t="s">
        <v>382</v>
      </c>
      <c r="B465" s="46" t="s">
        <v>440</v>
      </c>
      <c r="C465" s="46" t="s">
        <v>417</v>
      </c>
      <c r="D465" s="46" t="s">
        <v>201</v>
      </c>
      <c r="E465" s="46" t="s">
        <v>373</v>
      </c>
      <c r="F465" s="85">
        <v>4263540</v>
      </c>
      <c r="G465" s="108"/>
      <c r="H465" s="85">
        <f>F465+G465</f>
        <v>4263540</v>
      </c>
      <c r="I465" s="113">
        <v>-4263540</v>
      </c>
      <c r="J465" s="85">
        <f>H465+I465</f>
        <v>0</v>
      </c>
      <c r="K465" s="108"/>
      <c r="L465" s="85">
        <f>J465+K465</f>
        <v>0</v>
      </c>
      <c r="M465" s="108"/>
      <c r="N465" s="85">
        <f>L465+M465</f>
        <v>0</v>
      </c>
      <c r="O465" s="85">
        <f>M465+N465</f>
        <v>0</v>
      </c>
      <c r="P465" s="133" t="str">
        <f t="shared" si="25"/>
        <v>-</v>
      </c>
    </row>
    <row r="466" spans="1:16" ht="46.5">
      <c r="A466" s="35" t="s">
        <v>268</v>
      </c>
      <c r="B466" s="46">
        <v>906</v>
      </c>
      <c r="C466" s="46" t="s">
        <v>417</v>
      </c>
      <c r="D466" s="46" t="s">
        <v>202</v>
      </c>
      <c r="E466" s="46"/>
      <c r="F466" s="85">
        <f>F467+F468</f>
        <v>2253902</v>
      </c>
      <c r="G466" s="88"/>
      <c r="H466" s="85">
        <f>H467+H468</f>
        <v>1564687</v>
      </c>
      <c r="I466" s="88"/>
      <c r="J466" s="85">
        <f>J467+J468</f>
        <v>1564687</v>
      </c>
      <c r="K466" s="88"/>
      <c r="L466" s="85">
        <f>L467+L468</f>
        <v>1553687</v>
      </c>
      <c r="M466" s="88"/>
      <c r="N466" s="85">
        <f>N467+N468</f>
        <v>1652399</v>
      </c>
      <c r="O466" s="85">
        <f>O467+O468</f>
        <v>1061008.98</v>
      </c>
      <c r="P466" s="133">
        <f t="shared" si="25"/>
        <v>64.2</v>
      </c>
    </row>
    <row r="467" spans="1:16" ht="36" customHeight="1">
      <c r="A467" s="72" t="s">
        <v>384</v>
      </c>
      <c r="B467" s="46" t="s">
        <v>440</v>
      </c>
      <c r="C467" s="46" t="s">
        <v>417</v>
      </c>
      <c r="D467" s="46" t="s">
        <v>202</v>
      </c>
      <c r="E467" s="46" t="s">
        <v>381</v>
      </c>
      <c r="F467" s="85">
        <v>2173851</v>
      </c>
      <c r="G467" s="88">
        <v>-689215</v>
      </c>
      <c r="H467" s="85">
        <f>F467+G467</f>
        <v>1484636</v>
      </c>
      <c r="I467" s="88"/>
      <c r="J467" s="85">
        <f>H467+I467</f>
        <v>1484636</v>
      </c>
      <c r="K467" s="88"/>
      <c r="L467" s="85">
        <f>J467+K467</f>
        <v>1484636</v>
      </c>
      <c r="M467" s="88">
        <v>117180</v>
      </c>
      <c r="N467" s="85">
        <f>L467+M467</f>
        <v>1601816</v>
      </c>
      <c r="O467" s="85">
        <v>1028280.75</v>
      </c>
      <c r="P467" s="133">
        <f t="shared" si="25"/>
        <v>64.2</v>
      </c>
    </row>
    <row r="468" spans="1:16" s="7" customFormat="1" ht="30.75">
      <c r="A468" s="74" t="s">
        <v>383</v>
      </c>
      <c r="B468" s="46" t="s">
        <v>440</v>
      </c>
      <c r="C468" s="46" t="s">
        <v>417</v>
      </c>
      <c r="D468" s="46" t="s">
        <v>202</v>
      </c>
      <c r="E468" s="46" t="s">
        <v>373</v>
      </c>
      <c r="F468" s="85">
        <v>80051</v>
      </c>
      <c r="G468" s="108"/>
      <c r="H468" s="85">
        <f>F468+G468</f>
        <v>80051</v>
      </c>
      <c r="I468" s="108"/>
      <c r="J468" s="85">
        <f>H468+I468</f>
        <v>80051</v>
      </c>
      <c r="K468" s="108">
        <v>-11000</v>
      </c>
      <c r="L468" s="85">
        <f>J468+K468</f>
        <v>69051</v>
      </c>
      <c r="M468" s="108">
        <v>-18468</v>
      </c>
      <c r="N468" s="85">
        <f>L468+M468</f>
        <v>50583</v>
      </c>
      <c r="O468" s="85">
        <v>32728.23</v>
      </c>
      <c r="P468" s="133">
        <f t="shared" si="25"/>
        <v>64.7</v>
      </c>
    </row>
    <row r="469" spans="1:16" s="7" customFormat="1" ht="46.5">
      <c r="A469" s="35" t="s">
        <v>346</v>
      </c>
      <c r="B469" s="46" t="s">
        <v>440</v>
      </c>
      <c r="C469" s="46" t="s">
        <v>417</v>
      </c>
      <c r="D469" s="46" t="s">
        <v>345</v>
      </c>
      <c r="E469" s="46"/>
      <c r="F469" s="85">
        <f>F470</f>
        <v>202298</v>
      </c>
      <c r="G469" s="108"/>
      <c r="H469" s="85">
        <f>H470</f>
        <v>891513</v>
      </c>
      <c r="I469" s="108"/>
      <c r="J469" s="85">
        <f>J470+J471</f>
        <v>8800612.04</v>
      </c>
      <c r="K469" s="108"/>
      <c r="L469" s="85">
        <f>L470+L471</f>
        <v>8811612.04</v>
      </c>
      <c r="M469" s="108"/>
      <c r="N469" s="85">
        <f>N470+N471</f>
        <v>9572900.04</v>
      </c>
      <c r="O469" s="85">
        <f>O470+O471</f>
        <v>5725027.83</v>
      </c>
      <c r="P469" s="133">
        <f t="shared" si="25"/>
        <v>59.8</v>
      </c>
    </row>
    <row r="470" spans="1:16" s="7" customFormat="1" ht="30.75">
      <c r="A470" s="79" t="s">
        <v>384</v>
      </c>
      <c r="B470" s="46" t="s">
        <v>440</v>
      </c>
      <c r="C470" s="46" t="s">
        <v>417</v>
      </c>
      <c r="D470" s="46" t="s">
        <v>345</v>
      </c>
      <c r="E470" s="46" t="s">
        <v>381</v>
      </c>
      <c r="F470" s="85">
        <v>202298</v>
      </c>
      <c r="G470" s="108">
        <v>689215</v>
      </c>
      <c r="H470" s="85">
        <f>F470+G470</f>
        <v>891513</v>
      </c>
      <c r="I470" s="113">
        <v>6249460</v>
      </c>
      <c r="J470" s="85">
        <f>H470+I470</f>
        <v>7140973</v>
      </c>
      <c r="K470" s="108">
        <v>20000</v>
      </c>
      <c r="L470" s="85">
        <f>J470+K470</f>
        <v>7160973</v>
      </c>
      <c r="M470" s="108">
        <v>-117180</v>
      </c>
      <c r="N470" s="85">
        <f>L470+M470</f>
        <v>7043793</v>
      </c>
      <c r="O470" s="85">
        <v>4525082.25</v>
      </c>
      <c r="P470" s="133">
        <f t="shared" si="25"/>
        <v>64.2</v>
      </c>
    </row>
    <row r="471" spans="1:16" s="7" customFormat="1" ht="33.75" customHeight="1">
      <c r="A471" s="79" t="s">
        <v>383</v>
      </c>
      <c r="B471" s="46" t="s">
        <v>440</v>
      </c>
      <c r="C471" s="46" t="s">
        <v>417</v>
      </c>
      <c r="D471" s="46" t="s">
        <v>345</v>
      </c>
      <c r="E471" s="46" t="s">
        <v>373</v>
      </c>
      <c r="F471" s="85"/>
      <c r="G471" s="108"/>
      <c r="H471" s="85"/>
      <c r="I471" s="113">
        <f>4236203.12-2576564.08</f>
        <v>1659639.04</v>
      </c>
      <c r="J471" s="85">
        <f>H471+I471</f>
        <v>1659639.04</v>
      </c>
      <c r="K471" s="108">
        <v>-9000</v>
      </c>
      <c r="L471" s="85">
        <f>J471+K471</f>
        <v>1650639.04</v>
      </c>
      <c r="M471" s="108">
        <v>878468</v>
      </c>
      <c r="N471" s="85">
        <f>L471+M471</f>
        <v>2529107.04</v>
      </c>
      <c r="O471" s="85">
        <v>1199945.58</v>
      </c>
      <c r="P471" s="133">
        <f t="shared" si="25"/>
        <v>47.4</v>
      </c>
    </row>
    <row r="472" spans="1:16" ht="33.75" customHeight="1">
      <c r="A472" s="86" t="s">
        <v>269</v>
      </c>
      <c r="B472" s="46" t="s">
        <v>440</v>
      </c>
      <c r="C472" s="46" t="s">
        <v>417</v>
      </c>
      <c r="D472" s="46" t="s">
        <v>203</v>
      </c>
      <c r="E472" s="46"/>
      <c r="F472" s="85">
        <f>F473</f>
        <v>300000</v>
      </c>
      <c r="G472" s="88"/>
      <c r="H472" s="85">
        <f>H473</f>
        <v>300000</v>
      </c>
      <c r="I472" s="88"/>
      <c r="J472" s="85">
        <f>J473</f>
        <v>300000</v>
      </c>
      <c r="K472" s="88"/>
      <c r="L472" s="85">
        <f>L473</f>
        <v>300000</v>
      </c>
      <c r="M472" s="88"/>
      <c r="N472" s="85">
        <f>N473</f>
        <v>300000</v>
      </c>
      <c r="O472" s="85">
        <f>O473</f>
        <v>179814</v>
      </c>
      <c r="P472" s="133">
        <f t="shared" si="25"/>
        <v>59.9</v>
      </c>
    </row>
    <row r="473" spans="1:16" ht="15">
      <c r="A473" s="35" t="s">
        <v>28</v>
      </c>
      <c r="B473" s="82" t="s">
        <v>440</v>
      </c>
      <c r="C473" s="82" t="s">
        <v>417</v>
      </c>
      <c r="D473" s="46" t="s">
        <v>203</v>
      </c>
      <c r="E473" s="82" t="s">
        <v>373</v>
      </c>
      <c r="F473" s="58">
        <f>200000+100000</f>
        <v>300000</v>
      </c>
      <c r="G473" s="88"/>
      <c r="H473" s="58">
        <f>F473+G473</f>
        <v>300000</v>
      </c>
      <c r="I473" s="88"/>
      <c r="J473" s="58">
        <f>H473+I473</f>
        <v>300000</v>
      </c>
      <c r="K473" s="88"/>
      <c r="L473" s="58">
        <f>J473+K473</f>
        <v>300000</v>
      </c>
      <c r="M473" s="88"/>
      <c r="N473" s="58">
        <f>L473+M473</f>
        <v>300000</v>
      </c>
      <c r="O473" s="58">
        <v>179814</v>
      </c>
      <c r="P473" s="133">
        <f t="shared" si="25"/>
        <v>59.9</v>
      </c>
    </row>
    <row r="474" spans="1:16" ht="15">
      <c r="A474" s="9" t="s">
        <v>459</v>
      </c>
      <c r="B474" s="44" t="s">
        <v>440</v>
      </c>
      <c r="C474" s="44" t="s">
        <v>432</v>
      </c>
      <c r="D474" s="44"/>
      <c r="E474" s="44"/>
      <c r="F474" s="69">
        <f>F475</f>
        <v>134900</v>
      </c>
      <c r="G474" s="88"/>
      <c r="H474" s="69">
        <f>H475</f>
        <v>134900</v>
      </c>
      <c r="I474" s="88"/>
      <c r="J474" s="69">
        <f>J475</f>
        <v>134900</v>
      </c>
      <c r="K474" s="88"/>
      <c r="L474" s="69">
        <f>L475</f>
        <v>64876.86</v>
      </c>
      <c r="M474" s="88"/>
      <c r="N474" s="69">
        <f aca="true" t="shared" si="26" ref="N474:O477">N475</f>
        <v>64876.86</v>
      </c>
      <c r="O474" s="69">
        <f t="shared" si="26"/>
        <v>50568.33</v>
      </c>
      <c r="P474" s="133">
        <f t="shared" si="25"/>
        <v>77.9</v>
      </c>
    </row>
    <row r="475" spans="1:16" ht="15">
      <c r="A475" s="9" t="s">
        <v>460</v>
      </c>
      <c r="B475" s="44" t="s">
        <v>440</v>
      </c>
      <c r="C475" s="44" t="s">
        <v>444</v>
      </c>
      <c r="D475" s="44"/>
      <c r="E475" s="44"/>
      <c r="F475" s="69">
        <f>F476</f>
        <v>134900</v>
      </c>
      <c r="G475" s="88"/>
      <c r="H475" s="69">
        <f>H476</f>
        <v>134900</v>
      </c>
      <c r="I475" s="88"/>
      <c r="J475" s="69">
        <f>J476</f>
        <v>134900</v>
      </c>
      <c r="K475" s="88"/>
      <c r="L475" s="69">
        <f>L476</f>
        <v>64876.86</v>
      </c>
      <c r="M475" s="88"/>
      <c r="N475" s="69">
        <f t="shared" si="26"/>
        <v>64876.86</v>
      </c>
      <c r="O475" s="69">
        <f t="shared" si="26"/>
        <v>50568.33</v>
      </c>
      <c r="P475" s="133">
        <f t="shared" si="25"/>
        <v>77.9</v>
      </c>
    </row>
    <row r="476" spans="1:16" ht="15">
      <c r="A476" s="16" t="s">
        <v>296</v>
      </c>
      <c r="B476" s="44" t="s">
        <v>440</v>
      </c>
      <c r="C476" s="44" t="s">
        <v>444</v>
      </c>
      <c r="D476" s="44" t="s">
        <v>129</v>
      </c>
      <c r="E476" s="44"/>
      <c r="F476" s="56">
        <f>F477</f>
        <v>134900</v>
      </c>
      <c r="G476" s="88"/>
      <c r="H476" s="56">
        <f>H477</f>
        <v>134900</v>
      </c>
      <c r="I476" s="88"/>
      <c r="J476" s="56">
        <f>J477</f>
        <v>134900</v>
      </c>
      <c r="K476" s="88"/>
      <c r="L476" s="56">
        <f>L477</f>
        <v>64876.86</v>
      </c>
      <c r="M476" s="88"/>
      <c r="N476" s="56">
        <f t="shared" si="26"/>
        <v>64876.86</v>
      </c>
      <c r="O476" s="56">
        <f t="shared" si="26"/>
        <v>50568.33</v>
      </c>
      <c r="P476" s="133">
        <f t="shared" si="25"/>
        <v>77.9</v>
      </c>
    </row>
    <row r="477" spans="1:16" ht="31.5" customHeight="1">
      <c r="A477" s="16" t="s">
        <v>93</v>
      </c>
      <c r="B477" s="44" t="s">
        <v>440</v>
      </c>
      <c r="C477" s="44" t="s">
        <v>444</v>
      </c>
      <c r="D477" s="44" t="s">
        <v>92</v>
      </c>
      <c r="E477" s="44"/>
      <c r="F477" s="56">
        <f>F478</f>
        <v>134900</v>
      </c>
      <c r="G477" s="88"/>
      <c r="H477" s="56">
        <f>H478</f>
        <v>134900</v>
      </c>
      <c r="I477" s="88"/>
      <c r="J477" s="56">
        <f>J478</f>
        <v>134900</v>
      </c>
      <c r="K477" s="88"/>
      <c r="L477" s="56">
        <f>L478</f>
        <v>64876.86</v>
      </c>
      <c r="M477" s="88"/>
      <c r="N477" s="56">
        <f t="shared" si="26"/>
        <v>64876.86</v>
      </c>
      <c r="O477" s="56">
        <f t="shared" si="26"/>
        <v>50568.33</v>
      </c>
      <c r="P477" s="133">
        <f t="shared" si="25"/>
        <v>77.9</v>
      </c>
    </row>
    <row r="478" spans="1:16" ht="31.5" customHeight="1">
      <c r="A478" s="87" t="s">
        <v>364</v>
      </c>
      <c r="B478" s="82" t="s">
        <v>440</v>
      </c>
      <c r="C478" s="82" t="s">
        <v>444</v>
      </c>
      <c r="D478" s="82" t="s">
        <v>92</v>
      </c>
      <c r="E478" s="82" t="s">
        <v>386</v>
      </c>
      <c r="F478" s="58">
        <v>134900</v>
      </c>
      <c r="G478" s="88"/>
      <c r="H478" s="58">
        <f>F478+G478</f>
        <v>134900</v>
      </c>
      <c r="I478" s="88"/>
      <c r="J478" s="58">
        <f>H478+I478</f>
        <v>134900</v>
      </c>
      <c r="K478" s="88">
        <v>-70023.14</v>
      </c>
      <c r="L478" s="58">
        <f>J478+K478</f>
        <v>64876.86</v>
      </c>
      <c r="M478" s="88"/>
      <c r="N478" s="58">
        <f>L478+M478</f>
        <v>64876.86</v>
      </c>
      <c r="O478" s="58">
        <v>50568.33</v>
      </c>
      <c r="P478" s="133">
        <f t="shared" si="25"/>
        <v>77.9</v>
      </c>
    </row>
    <row r="479" spans="1:16" ht="48" customHeight="1">
      <c r="A479" s="8" t="s">
        <v>487</v>
      </c>
      <c r="B479" s="41">
        <v>908</v>
      </c>
      <c r="C479" s="42"/>
      <c r="D479" s="42"/>
      <c r="E479" s="42"/>
      <c r="F479" s="95">
        <f>F480+F491+F510</f>
        <v>120983600</v>
      </c>
      <c r="G479" s="88"/>
      <c r="H479" s="95">
        <f>H480+H491+H510+H484</f>
        <v>120032600</v>
      </c>
      <c r="I479" s="88"/>
      <c r="J479" s="95">
        <f>J480+J491+J510+J484</f>
        <v>119211390.23</v>
      </c>
      <c r="K479" s="111"/>
      <c r="L479" s="95">
        <f>L480+L491+L510+L484</f>
        <v>120155290.23</v>
      </c>
      <c r="M479" s="88"/>
      <c r="N479" s="95">
        <f>N480+N491+N510+N484</f>
        <v>120203736.89</v>
      </c>
      <c r="O479" s="95">
        <f>O480+O491+O510+O484</f>
        <v>83084143.12</v>
      </c>
      <c r="P479" s="120">
        <f t="shared" si="25"/>
        <v>69.1</v>
      </c>
    </row>
    <row r="480" spans="1:16" ht="62.25" customHeight="1" hidden="1">
      <c r="A480" s="11" t="s">
        <v>307</v>
      </c>
      <c r="B480" s="42" t="s">
        <v>431</v>
      </c>
      <c r="C480" s="42" t="s">
        <v>415</v>
      </c>
      <c r="D480" s="42" t="s">
        <v>152</v>
      </c>
      <c r="E480" s="42"/>
      <c r="F480" s="58">
        <f>F481</f>
        <v>10116100</v>
      </c>
      <c r="G480" s="88"/>
      <c r="H480" s="58">
        <f>H481</f>
        <v>0</v>
      </c>
      <c r="I480" s="88"/>
      <c r="J480" s="58">
        <f>J481</f>
        <v>0</v>
      </c>
      <c r="K480" s="111"/>
      <c r="L480" s="58">
        <f>L481</f>
        <v>0</v>
      </c>
      <c r="M480" s="88"/>
      <c r="N480" s="58">
        <f aca="true" t="shared" si="27" ref="N480:O482">N481</f>
        <v>0</v>
      </c>
      <c r="O480" s="58">
        <f t="shared" si="27"/>
        <v>0</v>
      </c>
      <c r="P480" s="133" t="str">
        <f t="shared" si="25"/>
        <v>-</v>
      </c>
    </row>
    <row r="481" spans="1:16" ht="55.5" customHeight="1" hidden="1">
      <c r="A481" s="32" t="s">
        <v>308</v>
      </c>
      <c r="B481" s="46" t="s">
        <v>431</v>
      </c>
      <c r="C481" s="46" t="s">
        <v>415</v>
      </c>
      <c r="D481" s="46" t="s">
        <v>204</v>
      </c>
      <c r="E481" s="46"/>
      <c r="F481" s="58">
        <f>F482</f>
        <v>10116100</v>
      </c>
      <c r="G481" s="88"/>
      <c r="H481" s="58">
        <f>H482</f>
        <v>0</v>
      </c>
      <c r="I481" s="88"/>
      <c r="J481" s="58">
        <f>J482</f>
        <v>0</v>
      </c>
      <c r="K481" s="111"/>
      <c r="L481" s="58">
        <f>L482</f>
        <v>0</v>
      </c>
      <c r="M481" s="88"/>
      <c r="N481" s="58">
        <f t="shared" si="27"/>
        <v>0</v>
      </c>
      <c r="O481" s="58">
        <f t="shared" si="27"/>
        <v>0</v>
      </c>
      <c r="P481" s="133" t="str">
        <f t="shared" si="25"/>
        <v>-</v>
      </c>
    </row>
    <row r="482" spans="1:16" ht="63" customHeight="1" hidden="1">
      <c r="A482" s="32" t="s">
        <v>519</v>
      </c>
      <c r="B482" s="46" t="s">
        <v>431</v>
      </c>
      <c r="C482" s="46" t="s">
        <v>415</v>
      </c>
      <c r="D482" s="46" t="s">
        <v>205</v>
      </c>
      <c r="E482" s="46"/>
      <c r="F482" s="58">
        <f>F483</f>
        <v>10116100</v>
      </c>
      <c r="G482" s="88"/>
      <c r="H482" s="58">
        <f>H483</f>
        <v>0</v>
      </c>
      <c r="I482" s="88"/>
      <c r="J482" s="58">
        <f>J483</f>
        <v>0</v>
      </c>
      <c r="K482" s="111"/>
      <c r="L482" s="58">
        <f>L483</f>
        <v>0</v>
      </c>
      <c r="M482" s="88"/>
      <c r="N482" s="58">
        <f t="shared" si="27"/>
        <v>0</v>
      </c>
      <c r="O482" s="58">
        <f t="shared" si="27"/>
        <v>0</v>
      </c>
      <c r="P482" s="133" t="str">
        <f t="shared" si="25"/>
        <v>-</v>
      </c>
    </row>
    <row r="483" spans="1:16" ht="17.25" customHeight="1" hidden="1">
      <c r="A483" s="79" t="s">
        <v>378</v>
      </c>
      <c r="B483" s="46" t="s">
        <v>431</v>
      </c>
      <c r="C483" s="46" t="s">
        <v>415</v>
      </c>
      <c r="D483" s="46" t="s">
        <v>205</v>
      </c>
      <c r="E483" s="46" t="s">
        <v>377</v>
      </c>
      <c r="F483" s="58">
        <v>10116100</v>
      </c>
      <c r="G483" s="88">
        <v>-10116100</v>
      </c>
      <c r="H483" s="58">
        <f>F483+G483</f>
        <v>0</v>
      </c>
      <c r="I483" s="88"/>
      <c r="J483" s="58">
        <f>H483+I483</f>
        <v>0</v>
      </c>
      <c r="K483" s="111"/>
      <c r="L483" s="58">
        <f>J483+K483</f>
        <v>0</v>
      </c>
      <c r="M483" s="88"/>
      <c r="N483" s="58">
        <f>L483+M483</f>
        <v>0</v>
      </c>
      <c r="O483" s="58">
        <f>M483+N483</f>
        <v>0</v>
      </c>
      <c r="P483" s="133" t="str">
        <f t="shared" si="25"/>
        <v>-</v>
      </c>
    </row>
    <row r="484" spans="1:16" ht="17.25" customHeight="1">
      <c r="A484" s="79" t="s">
        <v>518</v>
      </c>
      <c r="B484" s="46" t="s">
        <v>431</v>
      </c>
      <c r="C484" s="46" t="s">
        <v>514</v>
      </c>
      <c r="D484" s="46"/>
      <c r="E484" s="46"/>
      <c r="F484" s="58"/>
      <c r="G484" s="88"/>
      <c r="H484" s="58">
        <f>H485</f>
        <v>10116100</v>
      </c>
      <c r="I484" s="88"/>
      <c r="J484" s="58">
        <f>J485</f>
        <v>10116100</v>
      </c>
      <c r="K484" s="111"/>
      <c r="L484" s="58">
        <f>L485</f>
        <v>11060000</v>
      </c>
      <c r="M484" s="88"/>
      <c r="N484" s="58">
        <f>N485</f>
        <v>11060000</v>
      </c>
      <c r="O484" s="58">
        <f>O485</f>
        <v>8365533.279999999</v>
      </c>
      <c r="P484" s="133">
        <f t="shared" si="25"/>
        <v>75.6</v>
      </c>
    </row>
    <row r="485" spans="1:16" ht="63" customHeight="1">
      <c r="A485" s="11" t="s">
        <v>307</v>
      </c>
      <c r="B485" s="46" t="s">
        <v>431</v>
      </c>
      <c r="C485" s="46" t="s">
        <v>514</v>
      </c>
      <c r="D485" s="46" t="s">
        <v>152</v>
      </c>
      <c r="E485" s="46"/>
      <c r="F485" s="58"/>
      <c r="G485" s="88"/>
      <c r="H485" s="58">
        <f>H486</f>
        <v>10116100</v>
      </c>
      <c r="I485" s="88"/>
      <c r="J485" s="58">
        <f>J486</f>
        <v>10116100</v>
      </c>
      <c r="K485" s="111"/>
      <c r="L485" s="58">
        <f>L486</f>
        <v>11060000</v>
      </c>
      <c r="M485" s="88"/>
      <c r="N485" s="58">
        <f>N486</f>
        <v>11060000</v>
      </c>
      <c r="O485" s="58">
        <f>O486</f>
        <v>8365533.279999999</v>
      </c>
      <c r="P485" s="133">
        <f t="shared" si="25"/>
        <v>75.6</v>
      </c>
    </row>
    <row r="486" spans="1:16" ht="46.5" customHeight="1">
      <c r="A486" s="32" t="s">
        <v>308</v>
      </c>
      <c r="B486" s="46" t="s">
        <v>431</v>
      </c>
      <c r="C486" s="46" t="s">
        <v>514</v>
      </c>
      <c r="D486" s="46" t="s">
        <v>204</v>
      </c>
      <c r="E486" s="46"/>
      <c r="F486" s="58"/>
      <c r="G486" s="88"/>
      <c r="H486" s="58">
        <f>H487</f>
        <v>10116100</v>
      </c>
      <c r="I486" s="88"/>
      <c r="J486" s="58">
        <f>J487</f>
        <v>10116100</v>
      </c>
      <c r="K486" s="111"/>
      <c r="L486" s="58">
        <f>L487+L489</f>
        <v>11060000</v>
      </c>
      <c r="M486" s="88"/>
      <c r="N486" s="58">
        <f>N487+N489</f>
        <v>11060000</v>
      </c>
      <c r="O486" s="58">
        <f>O487+O489</f>
        <v>8365533.279999999</v>
      </c>
      <c r="P486" s="133">
        <f t="shared" si="25"/>
        <v>75.6</v>
      </c>
    </row>
    <row r="487" spans="1:16" ht="67.5" customHeight="1">
      <c r="A487" s="32" t="s">
        <v>520</v>
      </c>
      <c r="B487" s="46" t="s">
        <v>431</v>
      </c>
      <c r="C487" s="46" t="s">
        <v>514</v>
      </c>
      <c r="D487" s="46" t="s">
        <v>205</v>
      </c>
      <c r="E487" s="46"/>
      <c r="F487" s="58"/>
      <c r="G487" s="88"/>
      <c r="H487" s="58">
        <f>H488</f>
        <v>10116100</v>
      </c>
      <c r="I487" s="88"/>
      <c r="J487" s="58">
        <f>J488</f>
        <v>10116100</v>
      </c>
      <c r="K487" s="111"/>
      <c r="L487" s="58">
        <f>L488</f>
        <v>10116100</v>
      </c>
      <c r="M487" s="88"/>
      <c r="N487" s="58">
        <f>N488</f>
        <v>10116100</v>
      </c>
      <c r="O487" s="58">
        <f>O488</f>
        <v>7886180.27</v>
      </c>
      <c r="P487" s="133">
        <f t="shared" si="25"/>
        <v>78</v>
      </c>
    </row>
    <row r="488" spans="1:16" ht="17.25" customHeight="1">
      <c r="A488" s="79" t="s">
        <v>378</v>
      </c>
      <c r="B488" s="46" t="s">
        <v>431</v>
      </c>
      <c r="C488" s="46" t="s">
        <v>514</v>
      </c>
      <c r="D488" s="46" t="s">
        <v>205</v>
      </c>
      <c r="E488" s="46" t="s">
        <v>377</v>
      </c>
      <c r="F488" s="58"/>
      <c r="G488" s="88">
        <v>10116100</v>
      </c>
      <c r="H488" s="58">
        <f>F488+G488</f>
        <v>10116100</v>
      </c>
      <c r="I488" s="88"/>
      <c r="J488" s="58">
        <f>H488+I488</f>
        <v>10116100</v>
      </c>
      <c r="K488" s="111"/>
      <c r="L488" s="58">
        <f>J488+K488</f>
        <v>10116100</v>
      </c>
      <c r="M488" s="88"/>
      <c r="N488" s="58">
        <f>L488+M488</f>
        <v>10116100</v>
      </c>
      <c r="O488" s="58">
        <v>7886180.27</v>
      </c>
      <c r="P488" s="133">
        <f t="shared" si="25"/>
        <v>78</v>
      </c>
    </row>
    <row r="489" spans="1:16" ht="75" customHeight="1">
      <c r="A489" s="79" t="s">
        <v>549</v>
      </c>
      <c r="B489" s="46" t="s">
        <v>431</v>
      </c>
      <c r="C489" s="46" t="s">
        <v>514</v>
      </c>
      <c r="D489" s="46" t="s">
        <v>550</v>
      </c>
      <c r="E489" s="46"/>
      <c r="F489" s="58"/>
      <c r="G489" s="88"/>
      <c r="H489" s="58"/>
      <c r="I489" s="88"/>
      <c r="J489" s="58"/>
      <c r="K489" s="111"/>
      <c r="L489" s="58">
        <f>L490</f>
        <v>943900</v>
      </c>
      <c r="M489" s="88"/>
      <c r="N489" s="58">
        <f>N490</f>
        <v>943900</v>
      </c>
      <c r="O489" s="58">
        <f>O490</f>
        <v>479353.01</v>
      </c>
      <c r="P489" s="133">
        <f t="shared" si="25"/>
        <v>50.8</v>
      </c>
    </row>
    <row r="490" spans="1:16" ht="17.25" customHeight="1">
      <c r="A490" s="79" t="s">
        <v>378</v>
      </c>
      <c r="B490" s="46" t="s">
        <v>431</v>
      </c>
      <c r="C490" s="46" t="s">
        <v>514</v>
      </c>
      <c r="D490" s="46" t="s">
        <v>550</v>
      </c>
      <c r="E490" s="46" t="s">
        <v>377</v>
      </c>
      <c r="F490" s="58"/>
      <c r="G490" s="88"/>
      <c r="H490" s="58"/>
      <c r="I490" s="88"/>
      <c r="J490" s="58"/>
      <c r="K490" s="88">
        <v>943900</v>
      </c>
      <c r="L490" s="58">
        <f>J490+K490</f>
        <v>943900</v>
      </c>
      <c r="M490" s="88"/>
      <c r="N490" s="58">
        <f>L490+M490</f>
        <v>943900</v>
      </c>
      <c r="O490" s="58">
        <v>479353.01</v>
      </c>
      <c r="P490" s="133">
        <f t="shared" si="25"/>
        <v>50.8</v>
      </c>
    </row>
    <row r="491" spans="1:16" ht="69" customHeight="1">
      <c r="A491" s="10" t="s">
        <v>307</v>
      </c>
      <c r="B491" s="42" t="s">
        <v>431</v>
      </c>
      <c r="C491" s="42" t="s">
        <v>418</v>
      </c>
      <c r="D491" s="42" t="s">
        <v>152</v>
      </c>
      <c r="E491" s="42"/>
      <c r="F491" s="56">
        <f>F492+F503</f>
        <v>110760000</v>
      </c>
      <c r="G491" s="88"/>
      <c r="H491" s="56">
        <f>H492+H503</f>
        <v>109809000</v>
      </c>
      <c r="I491" s="88"/>
      <c r="J491" s="56">
        <f>J492+J503</f>
        <v>108987790.23</v>
      </c>
      <c r="K491" s="111"/>
      <c r="L491" s="56">
        <f>L492+L503</f>
        <v>108990790.23</v>
      </c>
      <c r="M491" s="88"/>
      <c r="N491" s="56">
        <f>N492+N503</f>
        <v>109039236.89</v>
      </c>
      <c r="O491" s="56">
        <f>O492+O503</f>
        <v>74716039.5</v>
      </c>
      <c r="P491" s="133">
        <f t="shared" si="25"/>
        <v>68.5</v>
      </c>
    </row>
    <row r="492" spans="1:16" ht="47.25" customHeight="1">
      <c r="A492" s="16" t="s">
        <v>300</v>
      </c>
      <c r="B492" s="42">
        <v>908</v>
      </c>
      <c r="C492" s="42" t="s">
        <v>419</v>
      </c>
      <c r="D492" s="44" t="s">
        <v>153</v>
      </c>
      <c r="E492" s="44"/>
      <c r="F492" s="57">
        <f>F493+F495+F497+F499</f>
        <v>109746100</v>
      </c>
      <c r="G492" s="88"/>
      <c r="H492" s="57">
        <f>H493+H495+H497+H499</f>
        <v>108795100</v>
      </c>
      <c r="I492" s="88"/>
      <c r="J492" s="57">
        <f>J493+J495+J497+J499</f>
        <v>107973890.23</v>
      </c>
      <c r="K492" s="111"/>
      <c r="L492" s="57">
        <f>L493+L495+L497+L499</f>
        <v>107973890.23</v>
      </c>
      <c r="M492" s="88"/>
      <c r="N492" s="57">
        <f>N493+N495+N497+N499+N501</f>
        <v>108022336.89</v>
      </c>
      <c r="O492" s="57">
        <f>O493+O495+O497+O499+O501</f>
        <v>73988777.42</v>
      </c>
      <c r="P492" s="133">
        <f t="shared" si="25"/>
        <v>68.5</v>
      </c>
    </row>
    <row r="493" spans="1:16" ht="46.5">
      <c r="A493" s="16" t="s">
        <v>306</v>
      </c>
      <c r="B493" s="42" t="s">
        <v>431</v>
      </c>
      <c r="C493" s="42" t="s">
        <v>419</v>
      </c>
      <c r="D493" s="44" t="s">
        <v>154</v>
      </c>
      <c r="E493" s="44"/>
      <c r="F493" s="57">
        <f>F494</f>
        <v>76856942</v>
      </c>
      <c r="G493" s="88"/>
      <c r="H493" s="57">
        <f>H494</f>
        <v>75905942</v>
      </c>
      <c r="I493" s="88"/>
      <c r="J493" s="57">
        <f>J494</f>
        <v>75905942</v>
      </c>
      <c r="K493" s="111"/>
      <c r="L493" s="57">
        <f>L494</f>
        <v>75905942</v>
      </c>
      <c r="M493" s="88"/>
      <c r="N493" s="57">
        <f>N494</f>
        <v>75937942</v>
      </c>
      <c r="O493" s="57">
        <f>O494</f>
        <v>53346510.94</v>
      </c>
      <c r="P493" s="133">
        <f t="shared" si="25"/>
        <v>70.3</v>
      </c>
    </row>
    <row r="494" spans="1:16" ht="22.5" customHeight="1">
      <c r="A494" s="9" t="s">
        <v>378</v>
      </c>
      <c r="B494" s="42" t="s">
        <v>431</v>
      </c>
      <c r="C494" s="42" t="s">
        <v>419</v>
      </c>
      <c r="D494" s="44" t="s">
        <v>154</v>
      </c>
      <c r="E494" s="44" t="s">
        <v>377</v>
      </c>
      <c r="F494" s="56">
        <v>76856942</v>
      </c>
      <c r="G494" s="88">
        <v>-951000</v>
      </c>
      <c r="H494" s="56">
        <f>F494+G494</f>
        <v>75905942</v>
      </c>
      <c r="I494" s="88"/>
      <c r="J494" s="56">
        <f>H494+I494</f>
        <v>75905942</v>
      </c>
      <c r="K494" s="111"/>
      <c r="L494" s="56">
        <f>J494+K494</f>
        <v>75905942</v>
      </c>
      <c r="M494" s="88">
        <v>32000</v>
      </c>
      <c r="N494" s="56">
        <f>L494+M494</f>
        <v>75937942</v>
      </c>
      <c r="O494" s="56">
        <v>53346510.94</v>
      </c>
      <c r="P494" s="133">
        <f t="shared" si="25"/>
        <v>70.3</v>
      </c>
    </row>
    <row r="495" spans="1:16" ht="65.25" customHeight="1">
      <c r="A495" s="12" t="s">
        <v>301</v>
      </c>
      <c r="B495" s="42">
        <v>908</v>
      </c>
      <c r="C495" s="42" t="s">
        <v>419</v>
      </c>
      <c r="D495" s="44" t="s">
        <v>155</v>
      </c>
      <c r="E495" s="44"/>
      <c r="F495" s="57">
        <f>F496</f>
        <v>21021005</v>
      </c>
      <c r="G495" s="88"/>
      <c r="H495" s="57">
        <f>H496</f>
        <v>21021005</v>
      </c>
      <c r="I495" s="88"/>
      <c r="J495" s="57">
        <f>J496</f>
        <v>21021005</v>
      </c>
      <c r="K495" s="111"/>
      <c r="L495" s="57">
        <f>L496</f>
        <v>21021005</v>
      </c>
      <c r="M495" s="88"/>
      <c r="N495" s="57">
        <f>N496</f>
        <v>21021005</v>
      </c>
      <c r="O495" s="57">
        <f>O496</f>
        <v>13770161.36</v>
      </c>
      <c r="P495" s="133">
        <f t="shared" si="25"/>
        <v>65.5</v>
      </c>
    </row>
    <row r="496" spans="1:16" ht="21.75" customHeight="1">
      <c r="A496" s="9" t="s">
        <v>378</v>
      </c>
      <c r="B496" s="42" t="s">
        <v>431</v>
      </c>
      <c r="C496" s="42" t="s">
        <v>419</v>
      </c>
      <c r="D496" s="44" t="s">
        <v>155</v>
      </c>
      <c r="E496" s="44" t="s">
        <v>377</v>
      </c>
      <c r="F496" s="56">
        <v>21021005</v>
      </c>
      <c r="G496" s="88"/>
      <c r="H496" s="56">
        <f>F496+G496</f>
        <v>21021005</v>
      </c>
      <c r="I496" s="88"/>
      <c r="J496" s="56">
        <f>H496+I496</f>
        <v>21021005</v>
      </c>
      <c r="K496" s="111"/>
      <c r="L496" s="56">
        <f>J496+K496</f>
        <v>21021005</v>
      </c>
      <c r="M496" s="88"/>
      <c r="N496" s="56">
        <f>L496+M496</f>
        <v>21021005</v>
      </c>
      <c r="O496" s="56">
        <v>13770161.36</v>
      </c>
      <c r="P496" s="133">
        <f t="shared" si="25"/>
        <v>65.5</v>
      </c>
    </row>
    <row r="497" spans="1:16" ht="32.25" customHeight="1">
      <c r="A497" s="30" t="s">
        <v>302</v>
      </c>
      <c r="B497" s="42">
        <v>908</v>
      </c>
      <c r="C497" s="42" t="s">
        <v>419</v>
      </c>
      <c r="D497" s="44" t="s">
        <v>156</v>
      </c>
      <c r="E497" s="44"/>
      <c r="F497" s="57">
        <f>F498</f>
        <v>4168153</v>
      </c>
      <c r="G497" s="88"/>
      <c r="H497" s="57">
        <f>H498</f>
        <v>4168153</v>
      </c>
      <c r="I497" s="88"/>
      <c r="J497" s="57">
        <f>J498</f>
        <v>4168153</v>
      </c>
      <c r="K497" s="111"/>
      <c r="L497" s="57">
        <f>L498</f>
        <v>4168153</v>
      </c>
      <c r="M497" s="88"/>
      <c r="N497" s="57">
        <f>N498</f>
        <v>4168153</v>
      </c>
      <c r="O497" s="57">
        <f>O498</f>
        <v>2924868.28</v>
      </c>
      <c r="P497" s="133">
        <f t="shared" si="25"/>
        <v>70.2</v>
      </c>
    </row>
    <row r="498" spans="1:16" ht="20.25" customHeight="1">
      <c r="A498" s="9" t="s">
        <v>378</v>
      </c>
      <c r="B498" s="42">
        <v>908</v>
      </c>
      <c r="C498" s="42" t="s">
        <v>419</v>
      </c>
      <c r="D498" s="44" t="s">
        <v>156</v>
      </c>
      <c r="E498" s="44" t="s">
        <v>377</v>
      </c>
      <c r="F498" s="56">
        <v>4168153</v>
      </c>
      <c r="G498" s="88"/>
      <c r="H498" s="56">
        <f>F498+G498</f>
        <v>4168153</v>
      </c>
      <c r="I498" s="88"/>
      <c r="J498" s="56">
        <f>H498+I498</f>
        <v>4168153</v>
      </c>
      <c r="K498" s="111"/>
      <c r="L498" s="56">
        <f>J498+K498</f>
        <v>4168153</v>
      </c>
      <c r="M498" s="88"/>
      <c r="N498" s="56">
        <f>L498+M498</f>
        <v>4168153</v>
      </c>
      <c r="O498" s="56">
        <v>2924868.28</v>
      </c>
      <c r="P498" s="133">
        <f t="shared" si="25"/>
        <v>70.2</v>
      </c>
    </row>
    <row r="499" spans="1:16" ht="81.75" customHeight="1">
      <c r="A499" s="11" t="s">
        <v>303</v>
      </c>
      <c r="B499" s="42" t="s">
        <v>431</v>
      </c>
      <c r="C499" s="42" t="s">
        <v>419</v>
      </c>
      <c r="D499" s="44" t="s">
        <v>157</v>
      </c>
      <c r="E499" s="44"/>
      <c r="F499" s="56">
        <f>F500</f>
        <v>7700000</v>
      </c>
      <c r="G499" s="88"/>
      <c r="H499" s="56">
        <f>H500</f>
        <v>7700000</v>
      </c>
      <c r="I499" s="88"/>
      <c r="J499" s="56">
        <f>J500</f>
        <v>6878790.23</v>
      </c>
      <c r="K499" s="111"/>
      <c r="L499" s="56">
        <f>L500</f>
        <v>6878790.23</v>
      </c>
      <c r="M499" s="88"/>
      <c r="N499" s="56">
        <f>N500</f>
        <v>6749161.890000001</v>
      </c>
      <c r="O499" s="56">
        <f>O500</f>
        <v>3801161.84</v>
      </c>
      <c r="P499" s="133">
        <f t="shared" si="25"/>
        <v>56.3</v>
      </c>
    </row>
    <row r="500" spans="1:16" ht="17.25" customHeight="1">
      <c r="A500" s="9" t="s">
        <v>378</v>
      </c>
      <c r="B500" s="42" t="s">
        <v>431</v>
      </c>
      <c r="C500" s="42" t="s">
        <v>419</v>
      </c>
      <c r="D500" s="44" t="s">
        <v>157</v>
      </c>
      <c r="E500" s="44" t="s">
        <v>377</v>
      </c>
      <c r="F500" s="56">
        <v>7700000</v>
      </c>
      <c r="G500" s="88"/>
      <c r="H500" s="56">
        <f>F500+G500</f>
        <v>7700000</v>
      </c>
      <c r="I500" s="88">
        <v>-821209.77</v>
      </c>
      <c r="J500" s="56">
        <f>H500+I500</f>
        <v>6878790.23</v>
      </c>
      <c r="K500" s="111"/>
      <c r="L500" s="56">
        <f>J500+K500</f>
        <v>6878790.23</v>
      </c>
      <c r="M500" s="88">
        <v>-129628.34</v>
      </c>
      <c r="N500" s="56">
        <f>L500+M500</f>
        <v>6749161.890000001</v>
      </c>
      <c r="O500" s="56">
        <v>3801161.84</v>
      </c>
      <c r="P500" s="133">
        <f t="shared" si="25"/>
        <v>56.3</v>
      </c>
    </row>
    <row r="501" spans="1:16" ht="30" customHeight="1">
      <c r="A501" s="9" t="s">
        <v>566</v>
      </c>
      <c r="B501" s="42" t="s">
        <v>431</v>
      </c>
      <c r="C501" s="42" t="s">
        <v>419</v>
      </c>
      <c r="D501" s="44" t="s">
        <v>567</v>
      </c>
      <c r="E501" s="44"/>
      <c r="F501" s="56"/>
      <c r="G501" s="88"/>
      <c r="H501" s="56"/>
      <c r="I501" s="88"/>
      <c r="J501" s="56"/>
      <c r="K501" s="111"/>
      <c r="L501" s="56"/>
      <c r="M501" s="88"/>
      <c r="N501" s="56">
        <f>N502</f>
        <v>146075</v>
      </c>
      <c r="O501" s="56">
        <f>O502</f>
        <v>146075</v>
      </c>
      <c r="P501" s="133">
        <f t="shared" si="25"/>
        <v>100</v>
      </c>
    </row>
    <row r="502" spans="1:16" ht="18" customHeight="1">
      <c r="A502" s="9" t="s">
        <v>378</v>
      </c>
      <c r="B502" s="42" t="s">
        <v>431</v>
      </c>
      <c r="C502" s="42" t="s">
        <v>419</v>
      </c>
      <c r="D502" s="44" t="s">
        <v>567</v>
      </c>
      <c r="E502" s="44" t="s">
        <v>377</v>
      </c>
      <c r="F502" s="56"/>
      <c r="G502" s="88"/>
      <c r="H502" s="56"/>
      <c r="I502" s="88"/>
      <c r="J502" s="56"/>
      <c r="K502" s="111"/>
      <c r="L502" s="56"/>
      <c r="M502" s="88">
        <v>146075</v>
      </c>
      <c r="N502" s="56">
        <f>L502+M502</f>
        <v>146075</v>
      </c>
      <c r="O502" s="56">
        <v>146075</v>
      </c>
      <c r="P502" s="133">
        <f t="shared" si="25"/>
        <v>100</v>
      </c>
    </row>
    <row r="503" spans="1:16" ht="66" customHeight="1">
      <c r="A503" s="11" t="s">
        <v>307</v>
      </c>
      <c r="B503" s="42" t="s">
        <v>431</v>
      </c>
      <c r="C503" s="42" t="s">
        <v>473</v>
      </c>
      <c r="D503" s="42" t="s">
        <v>152</v>
      </c>
      <c r="E503" s="42"/>
      <c r="F503" s="57">
        <f>F504+F507</f>
        <v>1013900</v>
      </c>
      <c r="G503" s="88"/>
      <c r="H503" s="57">
        <f>H504+H507</f>
        <v>1013900</v>
      </c>
      <c r="I503" s="88"/>
      <c r="J503" s="57">
        <f>J504+J507</f>
        <v>1013900</v>
      </c>
      <c r="K503" s="111"/>
      <c r="L503" s="57">
        <f>L504+L507</f>
        <v>1016900</v>
      </c>
      <c r="M503" s="88"/>
      <c r="N503" s="57">
        <f>N504+N507</f>
        <v>1016900</v>
      </c>
      <c r="O503" s="57">
        <f>O504+O507</f>
        <v>727262.0800000001</v>
      </c>
      <c r="P503" s="133">
        <f t="shared" si="25"/>
        <v>71.5</v>
      </c>
    </row>
    <row r="504" spans="1:16" ht="48" customHeight="1">
      <c r="A504" s="16" t="s">
        <v>392</v>
      </c>
      <c r="B504" s="42" t="s">
        <v>431</v>
      </c>
      <c r="C504" s="42" t="s">
        <v>473</v>
      </c>
      <c r="D504" s="42" t="s">
        <v>153</v>
      </c>
      <c r="E504" s="42"/>
      <c r="F504" s="57">
        <f>F505</f>
        <v>570000</v>
      </c>
      <c r="G504" s="88"/>
      <c r="H504" s="57">
        <f>H505</f>
        <v>570000</v>
      </c>
      <c r="I504" s="88"/>
      <c r="J504" s="57">
        <f>J505</f>
        <v>570000</v>
      </c>
      <c r="K504" s="111"/>
      <c r="L504" s="57">
        <f>L505</f>
        <v>570000</v>
      </c>
      <c r="M504" s="88"/>
      <c r="N504" s="57">
        <f>N505</f>
        <v>570000</v>
      </c>
      <c r="O504" s="57">
        <f>O505</f>
        <v>377998.9</v>
      </c>
      <c r="P504" s="133">
        <f t="shared" si="25"/>
        <v>66.3</v>
      </c>
    </row>
    <row r="505" spans="1:16" ht="50.25" customHeight="1">
      <c r="A505" s="11" t="s">
        <v>304</v>
      </c>
      <c r="B505" s="42" t="s">
        <v>431</v>
      </c>
      <c r="C505" s="42" t="s">
        <v>473</v>
      </c>
      <c r="D505" s="44" t="s">
        <v>158</v>
      </c>
      <c r="E505" s="42"/>
      <c r="F505" s="69">
        <f>F506</f>
        <v>570000</v>
      </c>
      <c r="G505" s="88"/>
      <c r="H505" s="69">
        <f>H506</f>
        <v>570000</v>
      </c>
      <c r="I505" s="88"/>
      <c r="J505" s="69">
        <f>J506</f>
        <v>570000</v>
      </c>
      <c r="K505" s="111"/>
      <c r="L505" s="69">
        <f>L506</f>
        <v>570000</v>
      </c>
      <c r="M505" s="88"/>
      <c r="N505" s="69">
        <f>N506</f>
        <v>570000</v>
      </c>
      <c r="O505" s="69">
        <f>O506</f>
        <v>377998.9</v>
      </c>
      <c r="P505" s="133">
        <f t="shared" si="25"/>
        <v>66.3</v>
      </c>
    </row>
    <row r="506" spans="1:16" ht="18" customHeight="1">
      <c r="A506" s="9" t="s">
        <v>378</v>
      </c>
      <c r="B506" s="42" t="s">
        <v>431</v>
      </c>
      <c r="C506" s="42" t="s">
        <v>473</v>
      </c>
      <c r="D506" s="44" t="s">
        <v>158</v>
      </c>
      <c r="E506" s="42" t="s">
        <v>377</v>
      </c>
      <c r="F506" s="56">
        <v>570000</v>
      </c>
      <c r="G506" s="88"/>
      <c r="H506" s="56">
        <f>F506+G506</f>
        <v>570000</v>
      </c>
      <c r="I506" s="88"/>
      <c r="J506" s="56">
        <f>H506+I506</f>
        <v>570000</v>
      </c>
      <c r="K506" s="111"/>
      <c r="L506" s="56">
        <f>J506+K506</f>
        <v>570000</v>
      </c>
      <c r="M506" s="88"/>
      <c r="N506" s="56">
        <f>L506+M506</f>
        <v>570000</v>
      </c>
      <c r="O506" s="56">
        <v>377998.9</v>
      </c>
      <c r="P506" s="133">
        <f t="shared" si="25"/>
        <v>66.3</v>
      </c>
    </row>
    <row r="507" spans="1:16" ht="84.75" customHeight="1">
      <c r="A507" s="11" t="s">
        <v>305</v>
      </c>
      <c r="B507" s="42">
        <v>908</v>
      </c>
      <c r="C507" s="42" t="s">
        <v>473</v>
      </c>
      <c r="D507" s="44" t="s">
        <v>159</v>
      </c>
      <c r="E507" s="42"/>
      <c r="F507" s="56">
        <f>F508</f>
        <v>443900</v>
      </c>
      <c r="G507" s="88"/>
      <c r="H507" s="56">
        <f>H508</f>
        <v>443900</v>
      </c>
      <c r="I507" s="88"/>
      <c r="J507" s="56">
        <f>J508</f>
        <v>443900</v>
      </c>
      <c r="K507" s="111"/>
      <c r="L507" s="56">
        <f>L508</f>
        <v>446900</v>
      </c>
      <c r="M507" s="88"/>
      <c r="N507" s="56">
        <f>N508</f>
        <v>446900</v>
      </c>
      <c r="O507" s="56">
        <f>O508</f>
        <v>349263.18</v>
      </c>
      <c r="P507" s="133">
        <f t="shared" si="25"/>
        <v>78.2</v>
      </c>
    </row>
    <row r="508" spans="1:16" ht="48" customHeight="1">
      <c r="A508" s="31" t="s">
        <v>272</v>
      </c>
      <c r="B508" s="44" t="s">
        <v>431</v>
      </c>
      <c r="C508" s="44" t="s">
        <v>473</v>
      </c>
      <c r="D508" s="44" t="s">
        <v>160</v>
      </c>
      <c r="E508" s="44"/>
      <c r="F508" s="56">
        <f>F509</f>
        <v>443900</v>
      </c>
      <c r="G508" s="88"/>
      <c r="H508" s="56">
        <f>H509</f>
        <v>443900</v>
      </c>
      <c r="I508" s="88"/>
      <c r="J508" s="56">
        <f>J509</f>
        <v>443900</v>
      </c>
      <c r="K508" s="111"/>
      <c r="L508" s="56">
        <f>L509</f>
        <v>446900</v>
      </c>
      <c r="M508" s="88"/>
      <c r="N508" s="56">
        <f>N509</f>
        <v>446900</v>
      </c>
      <c r="O508" s="56">
        <f>O509</f>
        <v>349263.18</v>
      </c>
      <c r="P508" s="133">
        <f t="shared" si="25"/>
        <v>78.2</v>
      </c>
    </row>
    <row r="509" spans="1:16" ht="30.75" customHeight="1">
      <c r="A509" s="31" t="s">
        <v>365</v>
      </c>
      <c r="B509" s="44" t="s">
        <v>431</v>
      </c>
      <c r="C509" s="44" t="s">
        <v>473</v>
      </c>
      <c r="D509" s="44" t="s">
        <v>160</v>
      </c>
      <c r="E509" s="44" t="s">
        <v>381</v>
      </c>
      <c r="F509" s="56">
        <v>443900</v>
      </c>
      <c r="G509" s="88"/>
      <c r="H509" s="56">
        <f>F509+G509</f>
        <v>443900</v>
      </c>
      <c r="I509" s="88"/>
      <c r="J509" s="56">
        <f>H509+I509</f>
        <v>443900</v>
      </c>
      <c r="K509" s="111">
        <v>3000</v>
      </c>
      <c r="L509" s="56">
        <f>J509+K509</f>
        <v>446900</v>
      </c>
      <c r="M509" s="88"/>
      <c r="N509" s="56">
        <f>L509+M509</f>
        <v>446900</v>
      </c>
      <c r="O509" s="56">
        <v>349263.18</v>
      </c>
      <c r="P509" s="133">
        <f t="shared" si="25"/>
        <v>78.2</v>
      </c>
    </row>
    <row r="510" spans="1:16" ht="14.25" customHeight="1">
      <c r="A510" s="17" t="s">
        <v>459</v>
      </c>
      <c r="B510" s="44" t="s">
        <v>431</v>
      </c>
      <c r="C510" s="44" t="s">
        <v>432</v>
      </c>
      <c r="D510" s="44"/>
      <c r="E510" s="44"/>
      <c r="F510" s="56">
        <f>F511</f>
        <v>107500</v>
      </c>
      <c r="G510" s="88"/>
      <c r="H510" s="56">
        <f>H511</f>
        <v>107500</v>
      </c>
      <c r="I510" s="88"/>
      <c r="J510" s="56">
        <f>J511</f>
        <v>107500</v>
      </c>
      <c r="K510" s="111"/>
      <c r="L510" s="56">
        <f>L511</f>
        <v>104500</v>
      </c>
      <c r="M510" s="88"/>
      <c r="N510" s="56">
        <f aca="true" t="shared" si="28" ref="N510:O512">N511</f>
        <v>104500</v>
      </c>
      <c r="O510" s="56">
        <f t="shared" si="28"/>
        <v>2570.34</v>
      </c>
      <c r="P510" s="133">
        <f t="shared" si="25"/>
        <v>2.5</v>
      </c>
    </row>
    <row r="511" spans="1:16" ht="13.5" customHeight="1">
      <c r="A511" s="17" t="s">
        <v>460</v>
      </c>
      <c r="B511" s="44" t="s">
        <v>431</v>
      </c>
      <c r="C511" s="44" t="s">
        <v>444</v>
      </c>
      <c r="D511" s="44"/>
      <c r="E511" s="44"/>
      <c r="F511" s="56">
        <f>F512</f>
        <v>107500</v>
      </c>
      <c r="G511" s="88"/>
      <c r="H511" s="56">
        <f>H512</f>
        <v>107500</v>
      </c>
      <c r="I511" s="88"/>
      <c r="J511" s="56">
        <f>J512</f>
        <v>107500</v>
      </c>
      <c r="K511" s="111"/>
      <c r="L511" s="56">
        <f>L512</f>
        <v>104500</v>
      </c>
      <c r="M511" s="88"/>
      <c r="N511" s="56">
        <f t="shared" si="28"/>
        <v>104500</v>
      </c>
      <c r="O511" s="56">
        <f t="shared" si="28"/>
        <v>2570.34</v>
      </c>
      <c r="P511" s="133">
        <f t="shared" si="25"/>
        <v>2.5</v>
      </c>
    </row>
    <row r="512" spans="1:16" ht="18.75" customHeight="1">
      <c r="A512" s="16" t="s">
        <v>296</v>
      </c>
      <c r="B512" s="44" t="s">
        <v>431</v>
      </c>
      <c r="C512" s="44" t="s">
        <v>444</v>
      </c>
      <c r="D512" s="44" t="s">
        <v>129</v>
      </c>
      <c r="E512" s="44"/>
      <c r="F512" s="56">
        <f>F513</f>
        <v>107500</v>
      </c>
      <c r="G512" s="88"/>
      <c r="H512" s="56">
        <f>H513</f>
        <v>107500</v>
      </c>
      <c r="I512" s="88"/>
      <c r="J512" s="56">
        <f>J513</f>
        <v>107500</v>
      </c>
      <c r="K512" s="111"/>
      <c r="L512" s="56">
        <f>L513</f>
        <v>104500</v>
      </c>
      <c r="M512" s="88"/>
      <c r="N512" s="56">
        <f t="shared" si="28"/>
        <v>104500</v>
      </c>
      <c r="O512" s="56">
        <f t="shared" si="28"/>
        <v>2570.34</v>
      </c>
      <c r="P512" s="133">
        <f t="shared" si="25"/>
        <v>2.5</v>
      </c>
    </row>
    <row r="513" spans="1:16" ht="30" customHeight="1">
      <c r="A513" s="17" t="s">
        <v>93</v>
      </c>
      <c r="B513" s="44" t="s">
        <v>431</v>
      </c>
      <c r="C513" s="44" t="s">
        <v>444</v>
      </c>
      <c r="D513" s="44" t="s">
        <v>92</v>
      </c>
      <c r="E513" s="44" t="s">
        <v>386</v>
      </c>
      <c r="F513" s="56">
        <v>107500</v>
      </c>
      <c r="G513" s="88"/>
      <c r="H513" s="56">
        <f>F513+G513</f>
        <v>107500</v>
      </c>
      <c r="I513" s="88"/>
      <c r="J513" s="56">
        <f>H513+I513</f>
        <v>107500</v>
      </c>
      <c r="K513" s="111">
        <v>-3000</v>
      </c>
      <c r="L513" s="56">
        <f>J513+K513</f>
        <v>104500</v>
      </c>
      <c r="M513" s="88"/>
      <c r="N513" s="56">
        <f>L513+M513</f>
        <v>104500</v>
      </c>
      <c r="O513" s="56">
        <v>2570.34</v>
      </c>
      <c r="P513" s="133">
        <f t="shared" si="25"/>
        <v>2.5</v>
      </c>
    </row>
    <row r="514" spans="1:16" ht="30.75">
      <c r="A514" s="8" t="s">
        <v>482</v>
      </c>
      <c r="B514" s="41" t="s">
        <v>464</v>
      </c>
      <c r="C514" s="42"/>
      <c r="D514" s="42"/>
      <c r="E514" s="42"/>
      <c r="F514" s="55">
        <f>F515+F523</f>
        <v>2995400</v>
      </c>
      <c r="G514" s="88"/>
      <c r="H514" s="55">
        <f>H515+H523+H528</f>
        <v>2995400</v>
      </c>
      <c r="I514" s="88"/>
      <c r="J514" s="55">
        <f>J515+J523+J528</f>
        <v>2995400</v>
      </c>
      <c r="K514" s="111"/>
      <c r="L514" s="55">
        <f>L515+L523+L528</f>
        <v>2995400</v>
      </c>
      <c r="M514" s="88"/>
      <c r="N514" s="55">
        <f>N515+N523+N528</f>
        <v>2963400</v>
      </c>
      <c r="O514" s="55">
        <f>O515+O523+O528</f>
        <v>1630982.9700000002</v>
      </c>
      <c r="P514" s="120">
        <f t="shared" si="25"/>
        <v>55</v>
      </c>
    </row>
    <row r="515" spans="1:16" ht="15">
      <c r="A515" s="9" t="s">
        <v>445</v>
      </c>
      <c r="B515" s="42" t="s">
        <v>464</v>
      </c>
      <c r="C515" s="42" t="s">
        <v>399</v>
      </c>
      <c r="D515" s="42" t="s">
        <v>129</v>
      </c>
      <c r="E515" s="41"/>
      <c r="F515" s="57">
        <f>F516</f>
        <v>2386100</v>
      </c>
      <c r="G515" s="88"/>
      <c r="H515" s="57">
        <f>H516</f>
        <v>2126100</v>
      </c>
      <c r="I515" s="88"/>
      <c r="J515" s="57">
        <f>J516</f>
        <v>2126100</v>
      </c>
      <c r="K515" s="111"/>
      <c r="L515" s="57">
        <f>L516</f>
        <v>2126100</v>
      </c>
      <c r="M515" s="88"/>
      <c r="N515" s="57">
        <f>N516</f>
        <v>1894100</v>
      </c>
      <c r="O515" s="57">
        <f>O516</f>
        <v>976136.37</v>
      </c>
      <c r="P515" s="133">
        <f t="shared" si="25"/>
        <v>51.5</v>
      </c>
    </row>
    <row r="516" spans="1:16" ht="65.25" customHeight="1">
      <c r="A516" s="9" t="s">
        <v>434</v>
      </c>
      <c r="B516" s="42" t="s">
        <v>464</v>
      </c>
      <c r="C516" s="42" t="s">
        <v>400</v>
      </c>
      <c r="D516" s="42" t="s">
        <v>129</v>
      </c>
      <c r="E516" s="41"/>
      <c r="F516" s="57">
        <f>F517+F521</f>
        <v>2386100</v>
      </c>
      <c r="G516" s="88"/>
      <c r="H516" s="57">
        <f>H517+H521</f>
        <v>2126100</v>
      </c>
      <c r="I516" s="88"/>
      <c r="J516" s="57">
        <f>J517+J521</f>
        <v>2126100</v>
      </c>
      <c r="K516" s="111"/>
      <c r="L516" s="57">
        <f>L517+L521</f>
        <v>2126100</v>
      </c>
      <c r="M516" s="88"/>
      <c r="N516" s="57">
        <f>N517+N521</f>
        <v>1894100</v>
      </c>
      <c r="O516" s="57">
        <f>O517+O521</f>
        <v>976136.37</v>
      </c>
      <c r="P516" s="133">
        <f t="shared" si="25"/>
        <v>51.5</v>
      </c>
    </row>
    <row r="517" spans="1:16" ht="33.75" customHeight="1">
      <c r="A517" s="9" t="s">
        <v>433</v>
      </c>
      <c r="B517" s="42" t="s">
        <v>464</v>
      </c>
      <c r="C517" s="42" t="s">
        <v>400</v>
      </c>
      <c r="D517" s="42" t="s">
        <v>161</v>
      </c>
      <c r="E517" s="42"/>
      <c r="F517" s="57">
        <f>F518</f>
        <v>2230900</v>
      </c>
      <c r="G517" s="88"/>
      <c r="H517" s="57">
        <f>H518</f>
        <v>1970900</v>
      </c>
      <c r="I517" s="88"/>
      <c r="J517" s="57">
        <f>J518</f>
        <v>1970900</v>
      </c>
      <c r="K517" s="111"/>
      <c r="L517" s="57">
        <f>L518</f>
        <v>1970900</v>
      </c>
      <c r="M517" s="88"/>
      <c r="N517" s="57">
        <f>N518</f>
        <v>1738900</v>
      </c>
      <c r="O517" s="57">
        <f>O518</f>
        <v>954926.32</v>
      </c>
      <c r="P517" s="133">
        <f t="shared" si="25"/>
        <v>54.9</v>
      </c>
    </row>
    <row r="518" spans="1:16" ht="15">
      <c r="A518" s="9" t="s">
        <v>446</v>
      </c>
      <c r="B518" s="42" t="s">
        <v>464</v>
      </c>
      <c r="C518" s="42" t="s">
        <v>400</v>
      </c>
      <c r="D518" s="42" t="s">
        <v>161</v>
      </c>
      <c r="E518" s="42"/>
      <c r="F518" s="57">
        <f>F519+F520</f>
        <v>2230900</v>
      </c>
      <c r="G518" s="88"/>
      <c r="H518" s="57">
        <f>H519+H520</f>
        <v>1970900</v>
      </c>
      <c r="I518" s="88"/>
      <c r="J518" s="57">
        <f>J519+J520</f>
        <v>1970900</v>
      </c>
      <c r="K518" s="111"/>
      <c r="L518" s="57">
        <f>L519+L520</f>
        <v>1970900</v>
      </c>
      <c r="M518" s="88"/>
      <c r="N518" s="57">
        <f>N519+N520</f>
        <v>1738900</v>
      </c>
      <c r="O518" s="57">
        <f>O519+O520</f>
        <v>954926.32</v>
      </c>
      <c r="P518" s="133">
        <f t="shared" si="25"/>
        <v>54.9</v>
      </c>
    </row>
    <row r="519" spans="1:16" ht="30.75">
      <c r="A519" s="31" t="s">
        <v>365</v>
      </c>
      <c r="B519" s="42" t="s">
        <v>464</v>
      </c>
      <c r="C519" s="42" t="s">
        <v>400</v>
      </c>
      <c r="D519" s="42" t="s">
        <v>161</v>
      </c>
      <c r="E519" s="42" t="s">
        <v>381</v>
      </c>
      <c r="F519" s="57">
        <v>1807100</v>
      </c>
      <c r="G519" s="88"/>
      <c r="H519" s="57">
        <f>F519+G519</f>
        <v>1807100</v>
      </c>
      <c r="I519" s="88"/>
      <c r="J519" s="57">
        <f>H519+I519</f>
        <v>1807100</v>
      </c>
      <c r="K519" s="111"/>
      <c r="L519" s="57">
        <f>J519+K519</f>
        <v>1807100</v>
      </c>
      <c r="M519" s="88">
        <v>-305000</v>
      </c>
      <c r="N519" s="57">
        <f>L519+M519</f>
        <v>1502100</v>
      </c>
      <c r="O519" s="57">
        <v>868799.32</v>
      </c>
      <c r="P519" s="133">
        <f t="shared" si="25"/>
        <v>57.8</v>
      </c>
    </row>
    <row r="520" spans="1:16" ht="31.5" customHeight="1">
      <c r="A520" s="70" t="s">
        <v>383</v>
      </c>
      <c r="B520" s="42" t="s">
        <v>464</v>
      </c>
      <c r="C520" s="42" t="s">
        <v>400</v>
      </c>
      <c r="D520" s="42" t="s">
        <v>161</v>
      </c>
      <c r="E520" s="42" t="s">
        <v>373</v>
      </c>
      <c r="F520" s="57">
        <v>423800</v>
      </c>
      <c r="G520" s="88">
        <v>-260000</v>
      </c>
      <c r="H520" s="57">
        <f>F520+G520</f>
        <v>163800</v>
      </c>
      <c r="I520" s="88"/>
      <c r="J520" s="57">
        <f>H520+I520</f>
        <v>163800</v>
      </c>
      <c r="K520" s="111"/>
      <c r="L520" s="57">
        <f>J520+K520</f>
        <v>163800</v>
      </c>
      <c r="M520" s="88">
        <v>73000</v>
      </c>
      <c r="N520" s="57">
        <f>L520+M520</f>
        <v>236800</v>
      </c>
      <c r="O520" s="57">
        <v>86127</v>
      </c>
      <c r="P520" s="133">
        <f t="shared" si="25"/>
        <v>36.4</v>
      </c>
    </row>
    <row r="521" spans="1:16" ht="75.75" customHeight="1">
      <c r="A521" s="9" t="s">
        <v>327</v>
      </c>
      <c r="B521" s="42" t="s">
        <v>464</v>
      </c>
      <c r="C521" s="42" t="s">
        <v>400</v>
      </c>
      <c r="D521" s="42" t="s">
        <v>162</v>
      </c>
      <c r="E521" s="42"/>
      <c r="F521" s="69">
        <f>F522</f>
        <v>155200</v>
      </c>
      <c r="G521" s="88"/>
      <c r="H521" s="69">
        <f>H522</f>
        <v>155200</v>
      </c>
      <c r="I521" s="88"/>
      <c r="J521" s="69">
        <f>J522</f>
        <v>155200</v>
      </c>
      <c r="K521" s="111"/>
      <c r="L521" s="69">
        <f>L522</f>
        <v>155200</v>
      </c>
      <c r="M521" s="88"/>
      <c r="N521" s="69">
        <f>N522</f>
        <v>155200</v>
      </c>
      <c r="O521" s="69">
        <f>O522</f>
        <v>21210.05</v>
      </c>
      <c r="P521" s="133">
        <f t="shared" si="25"/>
        <v>13.7</v>
      </c>
    </row>
    <row r="522" spans="1:16" ht="32.25" customHeight="1">
      <c r="A522" s="11" t="s">
        <v>365</v>
      </c>
      <c r="B522" s="42" t="s">
        <v>464</v>
      </c>
      <c r="C522" s="42" t="s">
        <v>400</v>
      </c>
      <c r="D522" s="42" t="s">
        <v>162</v>
      </c>
      <c r="E522" s="42" t="s">
        <v>381</v>
      </c>
      <c r="F522" s="69">
        <v>155200</v>
      </c>
      <c r="G522" s="88"/>
      <c r="H522" s="69">
        <f>F522+G522</f>
        <v>155200</v>
      </c>
      <c r="I522" s="88"/>
      <c r="J522" s="69">
        <f>H522+I522</f>
        <v>155200</v>
      </c>
      <c r="K522" s="111"/>
      <c r="L522" s="69">
        <f>J522+K522</f>
        <v>155200</v>
      </c>
      <c r="M522" s="88"/>
      <c r="N522" s="69">
        <f>L522+M522</f>
        <v>155200</v>
      </c>
      <c r="O522" s="69">
        <v>21210.05</v>
      </c>
      <c r="P522" s="133">
        <f t="shared" si="25"/>
        <v>13.7</v>
      </c>
    </row>
    <row r="523" spans="1:16" s="1" customFormat="1" ht="19.5" customHeight="1">
      <c r="A523" s="17" t="s">
        <v>459</v>
      </c>
      <c r="B523" s="44" t="s">
        <v>464</v>
      </c>
      <c r="C523" s="44" t="s">
        <v>432</v>
      </c>
      <c r="D523" s="44"/>
      <c r="E523" s="44"/>
      <c r="F523" s="56">
        <f>F524</f>
        <v>609300</v>
      </c>
      <c r="G523" s="89"/>
      <c r="H523" s="56">
        <f>H524</f>
        <v>609300</v>
      </c>
      <c r="I523" s="89"/>
      <c r="J523" s="56">
        <f>J524</f>
        <v>609300</v>
      </c>
      <c r="K523" s="59"/>
      <c r="L523" s="56">
        <f>L524</f>
        <v>609300</v>
      </c>
      <c r="M523" s="89"/>
      <c r="N523" s="56">
        <f aca="true" t="shared" si="29" ref="N523:O526">N524</f>
        <v>609300</v>
      </c>
      <c r="O523" s="56">
        <f t="shared" si="29"/>
        <v>401180.48</v>
      </c>
      <c r="P523" s="133">
        <f t="shared" si="25"/>
        <v>65.8</v>
      </c>
    </row>
    <row r="524" spans="1:16" s="1" customFormat="1" ht="19.5" customHeight="1">
      <c r="A524" s="17" t="s">
        <v>460</v>
      </c>
      <c r="B524" s="44" t="s">
        <v>464</v>
      </c>
      <c r="C524" s="44" t="s">
        <v>444</v>
      </c>
      <c r="D524" s="44"/>
      <c r="E524" s="44"/>
      <c r="F524" s="56">
        <f>F525</f>
        <v>609300</v>
      </c>
      <c r="G524" s="89"/>
      <c r="H524" s="56">
        <f>H525</f>
        <v>609300</v>
      </c>
      <c r="I524" s="89"/>
      <c r="J524" s="56">
        <f>J525</f>
        <v>609300</v>
      </c>
      <c r="K524" s="59"/>
      <c r="L524" s="56">
        <f>L525</f>
        <v>609300</v>
      </c>
      <c r="M524" s="89"/>
      <c r="N524" s="56">
        <f t="shared" si="29"/>
        <v>609300</v>
      </c>
      <c r="O524" s="56">
        <f t="shared" si="29"/>
        <v>401180.48</v>
      </c>
      <c r="P524" s="133">
        <f t="shared" si="25"/>
        <v>65.8</v>
      </c>
    </row>
    <row r="525" spans="1:16" ht="19.5" customHeight="1">
      <c r="A525" s="16" t="s">
        <v>296</v>
      </c>
      <c r="B525" s="44" t="s">
        <v>464</v>
      </c>
      <c r="C525" s="44" t="s">
        <v>444</v>
      </c>
      <c r="D525" s="44" t="s">
        <v>129</v>
      </c>
      <c r="E525" s="44"/>
      <c r="F525" s="67">
        <f>F526</f>
        <v>609300</v>
      </c>
      <c r="G525" s="88"/>
      <c r="H525" s="67">
        <f>H526</f>
        <v>609300</v>
      </c>
      <c r="I525" s="88"/>
      <c r="J525" s="67">
        <f>J526</f>
        <v>609300</v>
      </c>
      <c r="K525" s="111"/>
      <c r="L525" s="67">
        <f>L526</f>
        <v>609300</v>
      </c>
      <c r="M525" s="88"/>
      <c r="N525" s="67">
        <f t="shared" si="29"/>
        <v>609300</v>
      </c>
      <c r="O525" s="67">
        <f t="shared" si="29"/>
        <v>401180.48</v>
      </c>
      <c r="P525" s="133">
        <f aca="true" t="shared" si="30" ref="P525:P574">IF(N525=0,"-",IF(O525/N525*100&gt;110,"свыше 100",ROUND((O525/N525*100),1)))</f>
        <v>65.8</v>
      </c>
    </row>
    <row r="526" spans="1:16" ht="18" customHeight="1">
      <c r="A526" s="17" t="s">
        <v>93</v>
      </c>
      <c r="B526" s="44" t="s">
        <v>464</v>
      </c>
      <c r="C526" s="44" t="s">
        <v>444</v>
      </c>
      <c r="D526" s="44" t="s">
        <v>92</v>
      </c>
      <c r="E526" s="44"/>
      <c r="F526" s="67">
        <f>F527</f>
        <v>609300</v>
      </c>
      <c r="G526" s="88"/>
      <c r="H526" s="67">
        <f>H527</f>
        <v>609300</v>
      </c>
      <c r="I526" s="88"/>
      <c r="J526" s="67">
        <f>J527</f>
        <v>609300</v>
      </c>
      <c r="K526" s="111"/>
      <c r="L526" s="67">
        <f>L527</f>
        <v>609300</v>
      </c>
      <c r="M526" s="88"/>
      <c r="N526" s="67">
        <f t="shared" si="29"/>
        <v>609300</v>
      </c>
      <c r="O526" s="67">
        <f t="shared" si="29"/>
        <v>401180.48</v>
      </c>
      <c r="P526" s="133">
        <f t="shared" si="30"/>
        <v>65.8</v>
      </c>
    </row>
    <row r="527" spans="1:16" ht="32.25" customHeight="1">
      <c r="A527" s="17" t="s">
        <v>364</v>
      </c>
      <c r="B527" s="44" t="s">
        <v>464</v>
      </c>
      <c r="C527" s="44" t="s">
        <v>444</v>
      </c>
      <c r="D527" s="44" t="s">
        <v>92</v>
      </c>
      <c r="E527" s="44" t="s">
        <v>386</v>
      </c>
      <c r="F527" s="67">
        <v>609300</v>
      </c>
      <c r="G527" s="88"/>
      <c r="H527" s="67">
        <f>F527+G527</f>
        <v>609300</v>
      </c>
      <c r="I527" s="88"/>
      <c r="J527" s="67">
        <f>H527+I527</f>
        <v>609300</v>
      </c>
      <c r="K527" s="111"/>
      <c r="L527" s="67">
        <f>J527+K527</f>
        <v>609300</v>
      </c>
      <c r="M527" s="88"/>
      <c r="N527" s="67">
        <f>L527+M527</f>
        <v>609300</v>
      </c>
      <c r="O527" s="67">
        <v>401180.48</v>
      </c>
      <c r="P527" s="133">
        <f t="shared" si="30"/>
        <v>65.8</v>
      </c>
    </row>
    <row r="528" spans="1:16" ht="32.25" customHeight="1">
      <c r="A528" s="26" t="s">
        <v>531</v>
      </c>
      <c r="B528" s="44" t="s">
        <v>464</v>
      </c>
      <c r="C528" s="44" t="s">
        <v>528</v>
      </c>
      <c r="D528" s="42"/>
      <c r="E528" s="44"/>
      <c r="F528" s="67"/>
      <c r="G528" s="88"/>
      <c r="H528" s="67">
        <f>H529</f>
        <v>260000</v>
      </c>
      <c r="I528" s="88"/>
      <c r="J528" s="67">
        <f>J529</f>
        <v>260000</v>
      </c>
      <c r="K528" s="111"/>
      <c r="L528" s="67">
        <f>L529</f>
        <v>260000</v>
      </c>
      <c r="M528" s="88"/>
      <c r="N528" s="67">
        <f aca="true" t="shared" si="31" ref="N528:O530">N529</f>
        <v>460000</v>
      </c>
      <c r="O528" s="67">
        <f t="shared" si="31"/>
        <v>253666.12</v>
      </c>
      <c r="P528" s="133">
        <f t="shared" si="30"/>
        <v>55.1</v>
      </c>
    </row>
    <row r="529" spans="1:16" ht="19.5" customHeight="1">
      <c r="A529" s="16" t="s">
        <v>296</v>
      </c>
      <c r="B529" s="44" t="s">
        <v>464</v>
      </c>
      <c r="C529" s="44" t="s">
        <v>529</v>
      </c>
      <c r="D529" s="42" t="s">
        <v>129</v>
      </c>
      <c r="E529" s="44"/>
      <c r="F529" s="67"/>
      <c r="G529" s="88"/>
      <c r="H529" s="67">
        <f>H530</f>
        <v>260000</v>
      </c>
      <c r="I529" s="88"/>
      <c r="J529" s="67">
        <f>J530</f>
        <v>260000</v>
      </c>
      <c r="K529" s="111"/>
      <c r="L529" s="67">
        <f>L530</f>
        <v>260000</v>
      </c>
      <c r="M529" s="88"/>
      <c r="N529" s="67">
        <f t="shared" si="31"/>
        <v>460000</v>
      </c>
      <c r="O529" s="67">
        <f t="shared" si="31"/>
        <v>253666.12</v>
      </c>
      <c r="P529" s="133">
        <f t="shared" si="30"/>
        <v>55.1</v>
      </c>
    </row>
    <row r="530" spans="1:16" ht="75" customHeight="1">
      <c r="A530" s="15" t="s">
        <v>144</v>
      </c>
      <c r="B530" s="44" t="s">
        <v>464</v>
      </c>
      <c r="C530" s="44" t="s">
        <v>529</v>
      </c>
      <c r="D530" s="42" t="s">
        <v>530</v>
      </c>
      <c r="E530" s="44"/>
      <c r="F530" s="67"/>
      <c r="G530" s="88"/>
      <c r="H530" s="67">
        <f>H531</f>
        <v>260000</v>
      </c>
      <c r="I530" s="88"/>
      <c r="J530" s="67">
        <f>J531</f>
        <v>260000</v>
      </c>
      <c r="K530" s="111"/>
      <c r="L530" s="67">
        <f>L531</f>
        <v>260000</v>
      </c>
      <c r="M530" s="88"/>
      <c r="N530" s="67">
        <f t="shared" si="31"/>
        <v>460000</v>
      </c>
      <c r="O530" s="67">
        <f t="shared" si="31"/>
        <v>253666.12</v>
      </c>
      <c r="P530" s="133">
        <f t="shared" si="30"/>
        <v>55.1</v>
      </c>
    </row>
    <row r="531" spans="1:16" ht="32.25" customHeight="1">
      <c r="A531" s="68" t="s">
        <v>382</v>
      </c>
      <c r="B531" s="44" t="s">
        <v>464</v>
      </c>
      <c r="C531" s="44" t="s">
        <v>529</v>
      </c>
      <c r="D531" s="42" t="s">
        <v>530</v>
      </c>
      <c r="E531" s="44" t="s">
        <v>373</v>
      </c>
      <c r="F531" s="67"/>
      <c r="G531" s="88">
        <v>260000</v>
      </c>
      <c r="H531" s="67">
        <f>F531+G531</f>
        <v>260000</v>
      </c>
      <c r="I531" s="88"/>
      <c r="J531" s="67">
        <f>H531+I531</f>
        <v>260000</v>
      </c>
      <c r="K531" s="111"/>
      <c r="L531" s="67">
        <f>J531+K531</f>
        <v>260000</v>
      </c>
      <c r="M531" s="88">
        <v>200000</v>
      </c>
      <c r="N531" s="67">
        <f>L531+M531</f>
        <v>460000</v>
      </c>
      <c r="O531" s="67">
        <v>253666.12</v>
      </c>
      <c r="P531" s="133">
        <f t="shared" si="30"/>
        <v>55.1</v>
      </c>
    </row>
    <row r="532" spans="1:16" ht="46.5">
      <c r="A532" s="8" t="s">
        <v>481</v>
      </c>
      <c r="B532" s="41" t="s">
        <v>467</v>
      </c>
      <c r="C532" s="41"/>
      <c r="D532" s="42"/>
      <c r="E532" s="42"/>
      <c r="F532" s="55">
        <f>F533</f>
        <v>1883400</v>
      </c>
      <c r="G532" s="88"/>
      <c r="H532" s="55">
        <f>H533+H540</f>
        <v>1883400</v>
      </c>
      <c r="I532" s="88"/>
      <c r="J532" s="55">
        <f>J533+J540</f>
        <v>1883400</v>
      </c>
      <c r="K532" s="111"/>
      <c r="L532" s="55">
        <f>L533+L540</f>
        <v>1883400</v>
      </c>
      <c r="M532" s="88"/>
      <c r="N532" s="55">
        <f>N533+N540</f>
        <v>1883400</v>
      </c>
      <c r="O532" s="55">
        <f>O533+O540</f>
        <v>1246077.65</v>
      </c>
      <c r="P532" s="120">
        <f t="shared" si="30"/>
        <v>66.2</v>
      </c>
    </row>
    <row r="533" spans="1:16" ht="62.25" customHeight="1">
      <c r="A533" s="9" t="s">
        <v>94</v>
      </c>
      <c r="B533" s="42" t="s">
        <v>467</v>
      </c>
      <c r="C533" s="42" t="s">
        <v>402</v>
      </c>
      <c r="D533" s="42" t="s">
        <v>129</v>
      </c>
      <c r="E533" s="42"/>
      <c r="F533" s="56">
        <f>F534+F538</f>
        <v>1883400</v>
      </c>
      <c r="G533" s="88"/>
      <c r="H533" s="56">
        <f>H534+H538</f>
        <v>1873400</v>
      </c>
      <c r="I533" s="88"/>
      <c r="J533" s="56">
        <f>J534+J538</f>
        <v>1873400</v>
      </c>
      <c r="K533" s="111"/>
      <c r="L533" s="56">
        <f>L534+L538</f>
        <v>1873400</v>
      </c>
      <c r="M533" s="88"/>
      <c r="N533" s="56">
        <f>N534+N538</f>
        <v>1873400</v>
      </c>
      <c r="O533" s="56">
        <f>O534+O538</f>
        <v>1244102.69</v>
      </c>
      <c r="P533" s="133">
        <f t="shared" si="30"/>
        <v>66.4</v>
      </c>
    </row>
    <row r="534" spans="1:16" ht="32.25" customHeight="1">
      <c r="A534" s="9" t="s">
        <v>433</v>
      </c>
      <c r="B534" s="42" t="s">
        <v>467</v>
      </c>
      <c r="C534" s="42" t="s">
        <v>402</v>
      </c>
      <c r="D534" s="42" t="s">
        <v>161</v>
      </c>
      <c r="E534" s="42"/>
      <c r="F534" s="67">
        <f>F535</f>
        <v>1119866</v>
      </c>
      <c r="G534" s="88"/>
      <c r="H534" s="67">
        <f>H535</f>
        <v>1109866</v>
      </c>
      <c r="I534" s="88"/>
      <c r="J534" s="67">
        <f>J535</f>
        <v>1109866</v>
      </c>
      <c r="K534" s="111"/>
      <c r="L534" s="67">
        <f>L535</f>
        <v>1109866</v>
      </c>
      <c r="M534" s="88"/>
      <c r="N534" s="67">
        <f>N535</f>
        <v>1109866</v>
      </c>
      <c r="O534" s="67">
        <f>O535</f>
        <v>744687.9400000001</v>
      </c>
      <c r="P534" s="133">
        <f t="shared" si="30"/>
        <v>67.1</v>
      </c>
    </row>
    <row r="535" spans="1:16" ht="20.25" customHeight="1">
      <c r="A535" s="9" t="s">
        <v>446</v>
      </c>
      <c r="B535" s="42" t="s">
        <v>467</v>
      </c>
      <c r="C535" s="42" t="s">
        <v>402</v>
      </c>
      <c r="D535" s="42" t="s">
        <v>161</v>
      </c>
      <c r="E535" s="42"/>
      <c r="F535" s="67">
        <f>F536+F537</f>
        <v>1119866</v>
      </c>
      <c r="G535" s="88"/>
      <c r="H535" s="67">
        <f>H536+H537</f>
        <v>1109866</v>
      </c>
      <c r="I535" s="88"/>
      <c r="J535" s="67">
        <f>J536+J537</f>
        <v>1109866</v>
      </c>
      <c r="K535" s="111"/>
      <c r="L535" s="67">
        <f>L536+L537</f>
        <v>1109866</v>
      </c>
      <c r="M535" s="88"/>
      <c r="N535" s="67">
        <f>N536+N537</f>
        <v>1109866</v>
      </c>
      <c r="O535" s="67">
        <f>O536+O537</f>
        <v>744687.9400000001</v>
      </c>
      <c r="P535" s="133">
        <f t="shared" si="30"/>
        <v>67.1</v>
      </c>
    </row>
    <row r="536" spans="1:16" ht="31.5" customHeight="1">
      <c r="A536" s="26" t="s">
        <v>365</v>
      </c>
      <c r="B536" s="42" t="s">
        <v>467</v>
      </c>
      <c r="C536" s="42" t="s">
        <v>402</v>
      </c>
      <c r="D536" s="42" t="s">
        <v>161</v>
      </c>
      <c r="E536" s="42" t="s">
        <v>381</v>
      </c>
      <c r="F536" s="67">
        <v>1050117</v>
      </c>
      <c r="G536" s="88"/>
      <c r="H536" s="67">
        <f>F536+G536</f>
        <v>1050117</v>
      </c>
      <c r="I536" s="88"/>
      <c r="J536" s="67">
        <f>H536+I536</f>
        <v>1050117</v>
      </c>
      <c r="K536" s="111"/>
      <c r="L536" s="67">
        <f>J536+K536</f>
        <v>1050117</v>
      </c>
      <c r="M536" s="88"/>
      <c r="N536" s="67">
        <f>L536+M536</f>
        <v>1050117</v>
      </c>
      <c r="O536" s="67">
        <v>698389.92</v>
      </c>
      <c r="P536" s="133">
        <f t="shared" si="30"/>
        <v>66.5</v>
      </c>
    </row>
    <row r="537" spans="1:16" ht="30.75">
      <c r="A537" s="70" t="s">
        <v>383</v>
      </c>
      <c r="B537" s="42" t="s">
        <v>467</v>
      </c>
      <c r="C537" s="42" t="s">
        <v>402</v>
      </c>
      <c r="D537" s="42" t="s">
        <v>161</v>
      </c>
      <c r="E537" s="42" t="s">
        <v>373</v>
      </c>
      <c r="F537" s="67">
        <v>69749</v>
      </c>
      <c r="G537" s="88">
        <v>-10000</v>
      </c>
      <c r="H537" s="67">
        <f>F537+G537</f>
        <v>59749</v>
      </c>
      <c r="I537" s="88"/>
      <c r="J537" s="67">
        <f>H537+I537</f>
        <v>59749</v>
      </c>
      <c r="K537" s="111"/>
      <c r="L537" s="67">
        <f>J537+K537</f>
        <v>59749</v>
      </c>
      <c r="M537" s="88"/>
      <c r="N537" s="67">
        <f>L537+M537</f>
        <v>59749</v>
      </c>
      <c r="O537" s="67">
        <v>46298.02</v>
      </c>
      <c r="P537" s="133">
        <f t="shared" si="30"/>
        <v>77.5</v>
      </c>
    </row>
    <row r="538" spans="1:16" ht="46.5">
      <c r="A538" s="9" t="s">
        <v>435</v>
      </c>
      <c r="B538" s="42" t="s">
        <v>467</v>
      </c>
      <c r="C538" s="42" t="s">
        <v>402</v>
      </c>
      <c r="D538" s="42" t="s">
        <v>163</v>
      </c>
      <c r="E538" s="42"/>
      <c r="F538" s="67">
        <f>F539</f>
        <v>763534</v>
      </c>
      <c r="G538" s="88"/>
      <c r="H538" s="67">
        <f>H539</f>
        <v>763534</v>
      </c>
      <c r="I538" s="88"/>
      <c r="J538" s="67">
        <f>J539</f>
        <v>763534</v>
      </c>
      <c r="K538" s="111"/>
      <c r="L538" s="67">
        <f>L539</f>
        <v>763534</v>
      </c>
      <c r="M538" s="88"/>
      <c r="N538" s="67">
        <f>N539</f>
        <v>763534</v>
      </c>
      <c r="O538" s="67">
        <f>O539</f>
        <v>499414.75</v>
      </c>
      <c r="P538" s="133">
        <f t="shared" si="30"/>
        <v>65.4</v>
      </c>
    </row>
    <row r="539" spans="1:16" ht="30.75">
      <c r="A539" s="26" t="s">
        <v>365</v>
      </c>
      <c r="B539" s="42" t="s">
        <v>467</v>
      </c>
      <c r="C539" s="42" t="s">
        <v>402</v>
      </c>
      <c r="D539" s="42" t="s">
        <v>163</v>
      </c>
      <c r="E539" s="50" t="s">
        <v>381</v>
      </c>
      <c r="F539" s="67">
        <v>763534</v>
      </c>
      <c r="G539" s="88"/>
      <c r="H539" s="67">
        <f>F539+G539</f>
        <v>763534</v>
      </c>
      <c r="I539" s="88"/>
      <c r="J539" s="67">
        <f>H539+I539</f>
        <v>763534</v>
      </c>
      <c r="K539" s="111"/>
      <c r="L539" s="67">
        <f>J539+K539</f>
        <v>763534</v>
      </c>
      <c r="M539" s="88"/>
      <c r="N539" s="67">
        <f>L539+M539</f>
        <v>763534</v>
      </c>
      <c r="O539" s="67">
        <v>499414.75</v>
      </c>
      <c r="P539" s="133">
        <f t="shared" si="30"/>
        <v>65.4</v>
      </c>
    </row>
    <row r="540" spans="1:16" ht="35.25" customHeight="1">
      <c r="A540" s="26" t="s">
        <v>531</v>
      </c>
      <c r="B540" s="44" t="s">
        <v>467</v>
      </c>
      <c r="C540" s="44" t="s">
        <v>528</v>
      </c>
      <c r="D540" s="42"/>
      <c r="E540" s="44"/>
      <c r="F540" s="99"/>
      <c r="G540" s="88"/>
      <c r="H540" s="99">
        <f>H541</f>
        <v>10000</v>
      </c>
      <c r="I540" s="88"/>
      <c r="J540" s="99">
        <f>J541</f>
        <v>10000</v>
      </c>
      <c r="K540" s="111"/>
      <c r="L540" s="99">
        <f>L541</f>
        <v>10000</v>
      </c>
      <c r="M540" s="88"/>
      <c r="N540" s="99">
        <f aca="true" t="shared" si="32" ref="N540:O542">N541</f>
        <v>10000</v>
      </c>
      <c r="O540" s="99">
        <f t="shared" si="32"/>
        <v>1974.96</v>
      </c>
      <c r="P540" s="133">
        <f t="shared" si="30"/>
        <v>19.7</v>
      </c>
    </row>
    <row r="541" spans="1:16" ht="18.75" customHeight="1">
      <c r="A541" s="16" t="s">
        <v>296</v>
      </c>
      <c r="B541" s="44" t="s">
        <v>467</v>
      </c>
      <c r="C541" s="44" t="s">
        <v>528</v>
      </c>
      <c r="D541" s="42" t="s">
        <v>129</v>
      </c>
      <c r="E541" s="44"/>
      <c r="F541" s="99"/>
      <c r="G541" s="88"/>
      <c r="H541" s="99">
        <f>H542</f>
        <v>10000</v>
      </c>
      <c r="I541" s="88"/>
      <c r="J541" s="99">
        <f>J542</f>
        <v>10000</v>
      </c>
      <c r="K541" s="111"/>
      <c r="L541" s="99">
        <f>L542</f>
        <v>10000</v>
      </c>
      <c r="M541" s="88"/>
      <c r="N541" s="99">
        <f t="shared" si="32"/>
        <v>10000</v>
      </c>
      <c r="O541" s="99">
        <f t="shared" si="32"/>
        <v>1974.96</v>
      </c>
      <c r="P541" s="133">
        <f t="shared" si="30"/>
        <v>19.7</v>
      </c>
    </row>
    <row r="542" spans="1:16" ht="45.75" customHeight="1">
      <c r="A542" s="15" t="s">
        <v>144</v>
      </c>
      <c r="B542" s="44" t="s">
        <v>467</v>
      </c>
      <c r="C542" s="44" t="s">
        <v>529</v>
      </c>
      <c r="D542" s="42" t="s">
        <v>530</v>
      </c>
      <c r="E542" s="44"/>
      <c r="F542" s="99"/>
      <c r="G542" s="88"/>
      <c r="H542" s="99">
        <f>H543</f>
        <v>10000</v>
      </c>
      <c r="I542" s="88"/>
      <c r="J542" s="99">
        <f>J543</f>
        <v>10000</v>
      </c>
      <c r="K542" s="111"/>
      <c r="L542" s="99">
        <f>L543</f>
        <v>10000</v>
      </c>
      <c r="M542" s="88"/>
      <c r="N542" s="99">
        <f t="shared" si="32"/>
        <v>10000</v>
      </c>
      <c r="O542" s="99">
        <f t="shared" si="32"/>
        <v>1974.96</v>
      </c>
      <c r="P542" s="133">
        <f t="shared" si="30"/>
        <v>19.7</v>
      </c>
    </row>
    <row r="543" spans="1:16" ht="30.75" customHeight="1">
      <c r="A543" s="68" t="s">
        <v>382</v>
      </c>
      <c r="B543" s="44" t="s">
        <v>467</v>
      </c>
      <c r="C543" s="44" t="s">
        <v>529</v>
      </c>
      <c r="D543" s="42" t="s">
        <v>530</v>
      </c>
      <c r="E543" s="44" t="s">
        <v>373</v>
      </c>
      <c r="F543" s="99"/>
      <c r="G543" s="88">
        <v>10000</v>
      </c>
      <c r="H543" s="67">
        <f>F543+G543</f>
        <v>10000</v>
      </c>
      <c r="I543" s="88"/>
      <c r="J543" s="67">
        <f>H543+I543</f>
        <v>10000</v>
      </c>
      <c r="K543" s="111"/>
      <c r="L543" s="67">
        <f>J543+K543</f>
        <v>10000</v>
      </c>
      <c r="M543" s="88"/>
      <c r="N543" s="67">
        <f>L543+M543</f>
        <v>10000</v>
      </c>
      <c r="O543" s="67">
        <v>1974.96</v>
      </c>
      <c r="P543" s="133">
        <f t="shared" si="30"/>
        <v>19.7</v>
      </c>
    </row>
    <row r="544" spans="1:16" ht="46.5">
      <c r="A544" s="81" t="s">
        <v>501</v>
      </c>
      <c r="B544" s="48" t="s">
        <v>502</v>
      </c>
      <c r="C544" s="98"/>
      <c r="D544" s="50"/>
      <c r="E544" s="50"/>
      <c r="F544" s="99">
        <f>F545</f>
        <v>6622200</v>
      </c>
      <c r="G544" s="88"/>
      <c r="H544" s="99">
        <f>H545</f>
        <v>6622200</v>
      </c>
      <c r="I544" s="88"/>
      <c r="J544" s="99">
        <f>J545</f>
        <v>6622200</v>
      </c>
      <c r="K544" s="111"/>
      <c r="L544" s="99">
        <f>L545</f>
        <v>5122200</v>
      </c>
      <c r="M544" s="88"/>
      <c r="N544" s="99">
        <f aca="true" t="shared" si="33" ref="N544:O548">N545</f>
        <v>5122200</v>
      </c>
      <c r="O544" s="99">
        <f t="shared" si="33"/>
        <v>5122200</v>
      </c>
      <c r="P544" s="120">
        <f t="shared" si="30"/>
        <v>100</v>
      </c>
    </row>
    <row r="545" spans="1:16" ht="15">
      <c r="A545" s="16" t="s">
        <v>296</v>
      </c>
      <c r="B545" s="44" t="s">
        <v>502</v>
      </c>
      <c r="C545" s="101" t="s">
        <v>504</v>
      </c>
      <c r="D545" s="50" t="s">
        <v>129</v>
      </c>
      <c r="E545" s="50"/>
      <c r="F545" s="99">
        <f>F546</f>
        <v>6622200</v>
      </c>
      <c r="G545" s="88"/>
      <c r="H545" s="99">
        <f>H546</f>
        <v>6622200</v>
      </c>
      <c r="I545" s="88"/>
      <c r="J545" s="99">
        <f>J546</f>
        <v>6622200</v>
      </c>
      <c r="K545" s="111"/>
      <c r="L545" s="99">
        <f>L546</f>
        <v>5122200</v>
      </c>
      <c r="M545" s="88"/>
      <c r="N545" s="99">
        <f t="shared" si="33"/>
        <v>5122200</v>
      </c>
      <c r="O545" s="99">
        <f t="shared" si="33"/>
        <v>5122200</v>
      </c>
      <c r="P545" s="120">
        <f t="shared" si="30"/>
        <v>100</v>
      </c>
    </row>
    <row r="546" spans="1:16" ht="37.5" customHeight="1">
      <c r="A546" s="9" t="s">
        <v>503</v>
      </c>
      <c r="B546" s="46" t="s">
        <v>502</v>
      </c>
      <c r="C546" s="76" t="s">
        <v>504</v>
      </c>
      <c r="D546" s="50" t="s">
        <v>129</v>
      </c>
      <c r="E546" s="50"/>
      <c r="F546" s="99">
        <f>F547</f>
        <v>6622200</v>
      </c>
      <c r="G546" s="88"/>
      <c r="H546" s="99">
        <f>H547</f>
        <v>6622200</v>
      </c>
      <c r="I546" s="88"/>
      <c r="J546" s="99">
        <f>J547</f>
        <v>6622200</v>
      </c>
      <c r="K546" s="111"/>
      <c r="L546" s="99">
        <f>L547</f>
        <v>5122200</v>
      </c>
      <c r="M546" s="88"/>
      <c r="N546" s="99">
        <f t="shared" si="33"/>
        <v>5122200</v>
      </c>
      <c r="O546" s="99">
        <f t="shared" si="33"/>
        <v>5122200</v>
      </c>
      <c r="P546" s="133">
        <f t="shared" si="30"/>
        <v>100</v>
      </c>
    </row>
    <row r="547" spans="1:16" ht="23.25" customHeight="1">
      <c r="A547" s="9" t="s">
        <v>505</v>
      </c>
      <c r="B547" s="46" t="s">
        <v>502</v>
      </c>
      <c r="C547" s="76" t="s">
        <v>504</v>
      </c>
      <c r="D547" s="50" t="s">
        <v>506</v>
      </c>
      <c r="E547" s="50"/>
      <c r="F547" s="99">
        <f>F548</f>
        <v>6622200</v>
      </c>
      <c r="G547" s="88"/>
      <c r="H547" s="99">
        <f>H548</f>
        <v>6622200</v>
      </c>
      <c r="I547" s="88"/>
      <c r="J547" s="99">
        <f>J548</f>
        <v>6622200</v>
      </c>
      <c r="K547" s="111"/>
      <c r="L547" s="99">
        <f>L548</f>
        <v>5122200</v>
      </c>
      <c r="M547" s="88"/>
      <c r="N547" s="99">
        <f t="shared" si="33"/>
        <v>5122200</v>
      </c>
      <c r="O547" s="99">
        <f t="shared" si="33"/>
        <v>5122200</v>
      </c>
      <c r="P547" s="133">
        <f t="shared" si="30"/>
        <v>100</v>
      </c>
    </row>
    <row r="548" spans="1:16" ht="37.5" customHeight="1">
      <c r="A548" s="9" t="s">
        <v>512</v>
      </c>
      <c r="B548" s="46" t="s">
        <v>502</v>
      </c>
      <c r="C548" s="76" t="s">
        <v>504</v>
      </c>
      <c r="D548" s="50" t="s">
        <v>506</v>
      </c>
      <c r="E548" s="50"/>
      <c r="F548" s="99">
        <f>F549</f>
        <v>6622200</v>
      </c>
      <c r="G548" s="88"/>
      <c r="H548" s="99">
        <f>H549</f>
        <v>6622200</v>
      </c>
      <c r="I548" s="88"/>
      <c r="J548" s="99">
        <f>J549</f>
        <v>6622200</v>
      </c>
      <c r="K548" s="111"/>
      <c r="L548" s="99">
        <f>L549</f>
        <v>5122200</v>
      </c>
      <c r="M548" s="88"/>
      <c r="N548" s="99">
        <f t="shared" si="33"/>
        <v>5122200</v>
      </c>
      <c r="O548" s="99">
        <f t="shared" si="33"/>
        <v>5122200</v>
      </c>
      <c r="P548" s="133">
        <f t="shared" si="30"/>
        <v>100</v>
      </c>
    </row>
    <row r="549" spans="1:16" ht="21" customHeight="1">
      <c r="A549" s="9" t="s">
        <v>28</v>
      </c>
      <c r="B549" s="46" t="s">
        <v>502</v>
      </c>
      <c r="C549" s="76" t="s">
        <v>504</v>
      </c>
      <c r="D549" s="50" t="s">
        <v>506</v>
      </c>
      <c r="E549" s="50" t="s">
        <v>26</v>
      </c>
      <c r="F549" s="99">
        <v>6622200</v>
      </c>
      <c r="G549" s="88"/>
      <c r="H549" s="99">
        <f>F549+G549</f>
        <v>6622200</v>
      </c>
      <c r="I549" s="88"/>
      <c r="J549" s="99">
        <f>H549+I549</f>
        <v>6622200</v>
      </c>
      <c r="K549" s="111">
        <v>-1500000</v>
      </c>
      <c r="L549" s="99">
        <f>J549+K549</f>
        <v>5122200</v>
      </c>
      <c r="M549" s="88"/>
      <c r="N549" s="99">
        <f>L549+M549</f>
        <v>5122200</v>
      </c>
      <c r="O549" s="99">
        <f>M549+N549</f>
        <v>5122200</v>
      </c>
      <c r="P549" s="133">
        <f t="shared" si="30"/>
        <v>100</v>
      </c>
    </row>
    <row r="550" spans="1:16" ht="46.5">
      <c r="A550" s="28" t="s">
        <v>480</v>
      </c>
      <c r="B550" s="51" t="s">
        <v>479</v>
      </c>
      <c r="C550" s="50"/>
      <c r="D550" s="50"/>
      <c r="E550" s="50"/>
      <c r="F550" s="96">
        <f>F551+F559+F569</f>
        <v>7362400</v>
      </c>
      <c r="G550" s="88"/>
      <c r="H550" s="96">
        <f>H551+H559+H569</f>
        <v>7699400</v>
      </c>
      <c r="I550" s="88"/>
      <c r="J550" s="96">
        <f>J551+J559+J569</f>
        <v>7699400</v>
      </c>
      <c r="K550" s="111"/>
      <c r="L550" s="96">
        <f>L551+L559+L569</f>
        <v>7699400</v>
      </c>
      <c r="M550" s="88"/>
      <c r="N550" s="96">
        <f>N551+N559+N569</f>
        <v>7699400</v>
      </c>
      <c r="O550" s="96">
        <f>O551+O559+O569</f>
        <v>5015612.67</v>
      </c>
      <c r="P550" s="120">
        <f t="shared" si="30"/>
        <v>65.1</v>
      </c>
    </row>
    <row r="551" spans="1:16" ht="62.25" customHeight="1">
      <c r="A551" s="12" t="s">
        <v>310</v>
      </c>
      <c r="B551" s="42" t="s">
        <v>479</v>
      </c>
      <c r="C551" s="42" t="s">
        <v>402</v>
      </c>
      <c r="D551" s="42" t="s">
        <v>164</v>
      </c>
      <c r="E551" s="42"/>
      <c r="F551" s="67">
        <f>F552</f>
        <v>7217300</v>
      </c>
      <c r="G551" s="88"/>
      <c r="H551" s="67">
        <f>H552</f>
        <v>7554300</v>
      </c>
      <c r="I551" s="88"/>
      <c r="J551" s="67">
        <f>J552</f>
        <v>7554300</v>
      </c>
      <c r="K551" s="111"/>
      <c r="L551" s="67">
        <f>L552</f>
        <v>7554300</v>
      </c>
      <c r="M551" s="88"/>
      <c r="N551" s="67">
        <f>N552</f>
        <v>7554300</v>
      </c>
      <c r="O551" s="67">
        <f>O552</f>
        <v>5013804.43</v>
      </c>
      <c r="P551" s="133">
        <f t="shared" si="30"/>
        <v>66.4</v>
      </c>
    </row>
    <row r="552" spans="1:16" ht="62.25">
      <c r="A552" s="11" t="s">
        <v>309</v>
      </c>
      <c r="B552" s="42" t="s">
        <v>479</v>
      </c>
      <c r="C552" s="42" t="s">
        <v>402</v>
      </c>
      <c r="D552" s="42" t="s">
        <v>165</v>
      </c>
      <c r="E552" s="42"/>
      <c r="F552" s="67">
        <f>F553+F557</f>
        <v>7217300</v>
      </c>
      <c r="G552" s="88"/>
      <c r="H552" s="67">
        <f>H553+H557</f>
        <v>7554300</v>
      </c>
      <c r="I552" s="88"/>
      <c r="J552" s="67">
        <f>J553+J557</f>
        <v>7554300</v>
      </c>
      <c r="K552" s="111"/>
      <c r="L552" s="67">
        <f>L553+L557</f>
        <v>7554300</v>
      </c>
      <c r="M552" s="88"/>
      <c r="N552" s="67">
        <f>N553+N557</f>
        <v>7554300</v>
      </c>
      <c r="O552" s="67">
        <f>O553+O557</f>
        <v>5013804.43</v>
      </c>
      <c r="P552" s="133">
        <f t="shared" si="30"/>
        <v>66.4</v>
      </c>
    </row>
    <row r="553" spans="1:16" ht="15">
      <c r="A553" s="9" t="s">
        <v>446</v>
      </c>
      <c r="B553" s="42" t="s">
        <v>479</v>
      </c>
      <c r="C553" s="42" t="s">
        <v>402</v>
      </c>
      <c r="D553" s="42" t="s">
        <v>166</v>
      </c>
      <c r="E553" s="42"/>
      <c r="F553" s="67">
        <f>F554+F555+F556</f>
        <v>7062867</v>
      </c>
      <c r="G553" s="88"/>
      <c r="H553" s="67">
        <f>H554+H555+H556</f>
        <v>7399867</v>
      </c>
      <c r="I553" s="88"/>
      <c r="J553" s="67">
        <f>J554+J555+J556</f>
        <v>7399867</v>
      </c>
      <c r="K553" s="111"/>
      <c r="L553" s="67">
        <f>L554+L555+L556</f>
        <v>7399867</v>
      </c>
      <c r="M553" s="88"/>
      <c r="N553" s="67">
        <f>N554+N555+N556</f>
        <v>7399867</v>
      </c>
      <c r="O553" s="67">
        <f>O554+O555+O556</f>
        <v>5013804.43</v>
      </c>
      <c r="P553" s="133">
        <f t="shared" si="30"/>
        <v>67.8</v>
      </c>
    </row>
    <row r="554" spans="1:16" ht="38.25" customHeight="1">
      <c r="A554" s="26" t="s">
        <v>365</v>
      </c>
      <c r="B554" s="42" t="s">
        <v>479</v>
      </c>
      <c r="C554" s="42" t="s">
        <v>402</v>
      </c>
      <c r="D554" s="42" t="s">
        <v>166</v>
      </c>
      <c r="E554" s="42" t="s">
        <v>381</v>
      </c>
      <c r="F554" s="67">
        <v>5268155</v>
      </c>
      <c r="G554" s="88"/>
      <c r="H554" s="67">
        <f>F554+G554</f>
        <v>5268155</v>
      </c>
      <c r="I554" s="88"/>
      <c r="J554" s="67">
        <f>H554+I554</f>
        <v>5268155</v>
      </c>
      <c r="K554" s="111"/>
      <c r="L554" s="67">
        <f>J554+K554</f>
        <v>5268155</v>
      </c>
      <c r="M554" s="88"/>
      <c r="N554" s="67">
        <f>L554+M554</f>
        <v>5268155</v>
      </c>
      <c r="O554" s="67">
        <v>3659665.73</v>
      </c>
      <c r="P554" s="133">
        <f t="shared" si="30"/>
        <v>69.5</v>
      </c>
    </row>
    <row r="555" spans="1:16" ht="30.75" customHeight="1">
      <c r="A555" s="70" t="s">
        <v>383</v>
      </c>
      <c r="B555" s="42" t="s">
        <v>479</v>
      </c>
      <c r="C555" s="42" t="s">
        <v>402</v>
      </c>
      <c r="D555" s="42" t="s">
        <v>166</v>
      </c>
      <c r="E555" s="42" t="s">
        <v>373</v>
      </c>
      <c r="F555" s="67">
        <v>1794112</v>
      </c>
      <c r="G555" s="88">
        <v>337000</v>
      </c>
      <c r="H555" s="67">
        <f>F555+G555</f>
        <v>2131112</v>
      </c>
      <c r="I555" s="88"/>
      <c r="J555" s="67">
        <f>H555+I555</f>
        <v>2131112</v>
      </c>
      <c r="K555" s="111"/>
      <c r="L555" s="67">
        <f>J555+K555</f>
        <v>2131112</v>
      </c>
      <c r="M555" s="88"/>
      <c r="N555" s="67">
        <f>L555+M555</f>
        <v>2131112</v>
      </c>
      <c r="O555" s="67">
        <v>1354014.68</v>
      </c>
      <c r="P555" s="133">
        <f t="shared" si="30"/>
        <v>63.5</v>
      </c>
    </row>
    <row r="556" spans="1:16" ht="30.75" customHeight="1">
      <c r="A556" s="79" t="s">
        <v>376</v>
      </c>
      <c r="B556" s="42" t="s">
        <v>479</v>
      </c>
      <c r="C556" s="42" t="s">
        <v>402</v>
      </c>
      <c r="D556" s="42" t="s">
        <v>166</v>
      </c>
      <c r="E556" s="42" t="s">
        <v>375</v>
      </c>
      <c r="F556" s="67">
        <v>600</v>
      </c>
      <c r="G556" s="88"/>
      <c r="H556" s="67">
        <f>F556+G556</f>
        <v>600</v>
      </c>
      <c r="I556" s="88"/>
      <c r="J556" s="67">
        <f>H556+I556</f>
        <v>600</v>
      </c>
      <c r="K556" s="111"/>
      <c r="L556" s="67">
        <f>J556+K556</f>
        <v>600</v>
      </c>
      <c r="M556" s="88"/>
      <c r="N556" s="67">
        <f>L556+M556</f>
        <v>600</v>
      </c>
      <c r="O556" s="67">
        <v>124.02</v>
      </c>
      <c r="P556" s="133">
        <f t="shared" si="30"/>
        <v>20.7</v>
      </c>
    </row>
    <row r="557" spans="1:16" ht="33.75" customHeight="1">
      <c r="A557" s="11" t="s">
        <v>328</v>
      </c>
      <c r="B557" s="42" t="s">
        <v>479</v>
      </c>
      <c r="C557" s="42" t="s">
        <v>402</v>
      </c>
      <c r="D557" s="42" t="s">
        <v>167</v>
      </c>
      <c r="E557" s="42"/>
      <c r="F557" s="69">
        <f>F558</f>
        <v>154433</v>
      </c>
      <c r="G557" s="88"/>
      <c r="H557" s="69">
        <f>H558</f>
        <v>154433</v>
      </c>
      <c r="I557" s="88"/>
      <c r="J557" s="69">
        <f>J558</f>
        <v>154433</v>
      </c>
      <c r="K557" s="111"/>
      <c r="L557" s="69">
        <f>L558</f>
        <v>154433</v>
      </c>
      <c r="M557" s="88"/>
      <c r="N557" s="69">
        <f>N558</f>
        <v>154433</v>
      </c>
      <c r="O557" s="69">
        <f>O558</f>
        <v>0</v>
      </c>
      <c r="P557" s="133">
        <f t="shared" si="30"/>
        <v>0</v>
      </c>
    </row>
    <row r="558" spans="1:16" ht="33.75" customHeight="1">
      <c r="A558" s="26" t="s">
        <v>365</v>
      </c>
      <c r="B558" s="42" t="s">
        <v>479</v>
      </c>
      <c r="C558" s="42" t="s">
        <v>402</v>
      </c>
      <c r="D558" s="42" t="s">
        <v>167</v>
      </c>
      <c r="E558" s="42" t="s">
        <v>381</v>
      </c>
      <c r="F558" s="69">
        <v>154433</v>
      </c>
      <c r="G558" s="88"/>
      <c r="H558" s="69">
        <f>F558+G558</f>
        <v>154433</v>
      </c>
      <c r="I558" s="88"/>
      <c r="J558" s="69">
        <f>H558+I558</f>
        <v>154433</v>
      </c>
      <c r="K558" s="111"/>
      <c r="L558" s="69">
        <f>J558+K558</f>
        <v>154433</v>
      </c>
      <c r="M558" s="88"/>
      <c r="N558" s="69">
        <f>L558+M558</f>
        <v>154433</v>
      </c>
      <c r="O558" s="69">
        <v>0</v>
      </c>
      <c r="P558" s="133">
        <f t="shared" si="30"/>
        <v>0</v>
      </c>
    </row>
    <row r="559" spans="1:16" ht="62.25">
      <c r="A559" s="12" t="s">
        <v>310</v>
      </c>
      <c r="B559" s="44" t="s">
        <v>479</v>
      </c>
      <c r="C559" s="44" t="s">
        <v>477</v>
      </c>
      <c r="D559" s="44" t="s">
        <v>164</v>
      </c>
      <c r="E559" s="44"/>
      <c r="F559" s="57">
        <f>F560</f>
        <v>2000</v>
      </c>
      <c r="G559" s="88"/>
      <c r="H559" s="57">
        <f>H560</f>
        <v>2000</v>
      </c>
      <c r="I559" s="88"/>
      <c r="J559" s="57">
        <f>J560</f>
        <v>2000</v>
      </c>
      <c r="K559" s="111"/>
      <c r="L559" s="57">
        <f>L560</f>
        <v>2000</v>
      </c>
      <c r="M559" s="88"/>
      <c r="N559" s="57">
        <f>N560</f>
        <v>2000</v>
      </c>
      <c r="O559" s="57">
        <f>O560</f>
        <v>720.24</v>
      </c>
      <c r="P559" s="133">
        <f t="shared" si="30"/>
        <v>36</v>
      </c>
    </row>
    <row r="560" spans="1:16" ht="30.75">
      <c r="A560" s="12" t="s">
        <v>311</v>
      </c>
      <c r="B560" s="44" t="s">
        <v>479</v>
      </c>
      <c r="C560" s="44" t="s">
        <v>478</v>
      </c>
      <c r="D560" s="42" t="s">
        <v>168</v>
      </c>
      <c r="E560" s="42"/>
      <c r="F560" s="57">
        <f>F561</f>
        <v>2000</v>
      </c>
      <c r="G560" s="88"/>
      <c r="H560" s="57">
        <f>H561</f>
        <v>2000</v>
      </c>
      <c r="I560" s="88"/>
      <c r="J560" s="57">
        <f>J561</f>
        <v>2000</v>
      </c>
      <c r="K560" s="111"/>
      <c r="L560" s="57">
        <f>L561</f>
        <v>2000</v>
      </c>
      <c r="M560" s="88"/>
      <c r="N560" s="57">
        <f>N561</f>
        <v>2000</v>
      </c>
      <c r="O560" s="57">
        <f>O561</f>
        <v>720.24</v>
      </c>
      <c r="P560" s="133">
        <f t="shared" si="30"/>
        <v>36</v>
      </c>
    </row>
    <row r="561" spans="1:16" ht="30" customHeight="1">
      <c r="A561" s="11" t="s">
        <v>12</v>
      </c>
      <c r="B561" s="44" t="s">
        <v>479</v>
      </c>
      <c r="C561" s="44" t="s">
        <v>478</v>
      </c>
      <c r="D561" s="42" t="s">
        <v>168</v>
      </c>
      <c r="E561" s="42" t="s">
        <v>32</v>
      </c>
      <c r="F561" s="56">
        <v>2000</v>
      </c>
      <c r="G561" s="88"/>
      <c r="H561" s="56">
        <f>F561+G561</f>
        <v>2000</v>
      </c>
      <c r="I561" s="88"/>
      <c r="J561" s="56">
        <f>H561+I561</f>
        <v>2000</v>
      </c>
      <c r="K561" s="111"/>
      <c r="L561" s="56">
        <f>J561+K561</f>
        <v>2000</v>
      </c>
      <c r="M561" s="88"/>
      <c r="N561" s="56">
        <f>L561+M561</f>
        <v>2000</v>
      </c>
      <c r="O561" s="56">
        <v>720.24</v>
      </c>
      <c r="P561" s="133">
        <f t="shared" si="30"/>
        <v>36</v>
      </c>
    </row>
    <row r="562" spans="1:16" ht="0.75" customHeight="1" hidden="1">
      <c r="A562" s="8"/>
      <c r="B562" s="48"/>
      <c r="C562" s="48"/>
      <c r="D562" s="48"/>
      <c r="E562" s="48"/>
      <c r="F562" s="97"/>
      <c r="G562" s="88"/>
      <c r="H562" s="97"/>
      <c r="I562" s="88"/>
      <c r="J562" s="97"/>
      <c r="K562" s="111"/>
      <c r="L562" s="97"/>
      <c r="M562" s="88"/>
      <c r="N562" s="97"/>
      <c r="O562" s="97"/>
      <c r="P562" s="133" t="str">
        <f t="shared" si="30"/>
        <v>-</v>
      </c>
    </row>
    <row r="563" spans="1:16" ht="15.75" customHeight="1" hidden="1">
      <c r="A563" s="9"/>
      <c r="B563" s="42"/>
      <c r="C563" s="42"/>
      <c r="D563" s="42"/>
      <c r="E563" s="42"/>
      <c r="F563" s="97"/>
      <c r="G563" s="88"/>
      <c r="H563" s="97"/>
      <c r="I563" s="88"/>
      <c r="J563" s="97"/>
      <c r="K563" s="111"/>
      <c r="L563" s="97"/>
      <c r="M563" s="88"/>
      <c r="N563" s="97"/>
      <c r="O563" s="97"/>
      <c r="P563" s="133" t="str">
        <f t="shared" si="30"/>
        <v>-</v>
      </c>
    </row>
    <row r="564" spans="1:16" ht="18" customHeight="1" hidden="1">
      <c r="A564" s="9"/>
      <c r="B564" s="42"/>
      <c r="C564" s="42"/>
      <c r="D564" s="42"/>
      <c r="E564" s="42"/>
      <c r="F564" s="97"/>
      <c r="G564" s="88"/>
      <c r="H564" s="97"/>
      <c r="I564" s="88"/>
      <c r="J564" s="97"/>
      <c r="K564" s="111"/>
      <c r="L564" s="97"/>
      <c r="M564" s="88"/>
      <c r="N564" s="97"/>
      <c r="O564" s="97"/>
      <c r="P564" s="133" t="str">
        <f t="shared" si="30"/>
        <v>-</v>
      </c>
    </row>
    <row r="565" spans="1:16" ht="15" customHeight="1" hidden="1">
      <c r="A565" s="9"/>
      <c r="B565" s="42"/>
      <c r="C565" s="42"/>
      <c r="D565" s="42"/>
      <c r="E565" s="42"/>
      <c r="F565" s="97"/>
      <c r="G565" s="88"/>
      <c r="H565" s="97"/>
      <c r="I565" s="88"/>
      <c r="J565" s="97"/>
      <c r="K565" s="111"/>
      <c r="L565" s="97"/>
      <c r="M565" s="88"/>
      <c r="N565" s="97"/>
      <c r="O565" s="97"/>
      <c r="P565" s="133" t="str">
        <f t="shared" si="30"/>
        <v>-</v>
      </c>
    </row>
    <row r="566" spans="1:16" ht="17.25" customHeight="1" hidden="1">
      <c r="A566" s="9"/>
      <c r="B566" s="42"/>
      <c r="C566" s="42"/>
      <c r="D566" s="42"/>
      <c r="E566" s="42"/>
      <c r="F566" s="97"/>
      <c r="G566" s="88"/>
      <c r="H566" s="97"/>
      <c r="I566" s="88"/>
      <c r="J566" s="97"/>
      <c r="K566" s="111"/>
      <c r="L566" s="97"/>
      <c r="M566" s="88"/>
      <c r="N566" s="97"/>
      <c r="O566" s="97"/>
      <c r="P566" s="133" t="str">
        <f t="shared" si="30"/>
        <v>-</v>
      </c>
    </row>
    <row r="567" spans="1:16" ht="21" customHeight="1" hidden="1">
      <c r="A567" s="9"/>
      <c r="B567" s="42"/>
      <c r="C567" s="42"/>
      <c r="D567" s="42"/>
      <c r="E567" s="42"/>
      <c r="F567" s="97"/>
      <c r="G567" s="88"/>
      <c r="H567" s="97"/>
      <c r="I567" s="88"/>
      <c r="J567" s="97"/>
      <c r="K567" s="111"/>
      <c r="L567" s="97"/>
      <c r="M567" s="88"/>
      <c r="N567" s="97"/>
      <c r="O567" s="97"/>
      <c r="P567" s="133" t="str">
        <f t="shared" si="30"/>
        <v>-</v>
      </c>
    </row>
    <row r="568" spans="1:16" ht="32.25" customHeight="1" hidden="1">
      <c r="A568" s="9"/>
      <c r="B568" s="42"/>
      <c r="C568" s="42"/>
      <c r="D568" s="42"/>
      <c r="E568" s="42"/>
      <c r="F568" s="97"/>
      <c r="G568" s="88"/>
      <c r="H568" s="97"/>
      <c r="I568" s="88"/>
      <c r="J568" s="97"/>
      <c r="K568" s="111"/>
      <c r="L568" s="97"/>
      <c r="M568" s="88"/>
      <c r="N568" s="97"/>
      <c r="O568" s="97"/>
      <c r="P568" s="133" t="str">
        <f t="shared" si="30"/>
        <v>-</v>
      </c>
    </row>
    <row r="569" spans="1:16" s="1" customFormat="1" ht="14.25" customHeight="1">
      <c r="A569" s="17" t="s">
        <v>459</v>
      </c>
      <c r="B569" s="44" t="s">
        <v>479</v>
      </c>
      <c r="C569" s="42" t="s">
        <v>432</v>
      </c>
      <c r="D569" s="42"/>
      <c r="E569" s="42"/>
      <c r="F569" s="56">
        <f>F570</f>
        <v>143100</v>
      </c>
      <c r="G569" s="89"/>
      <c r="H569" s="56">
        <f>H570</f>
        <v>143100</v>
      </c>
      <c r="I569" s="89"/>
      <c r="J569" s="56">
        <f>J570</f>
        <v>143100</v>
      </c>
      <c r="K569" s="59"/>
      <c r="L569" s="56">
        <f>L570</f>
        <v>143100</v>
      </c>
      <c r="M569" s="89"/>
      <c r="N569" s="56">
        <f aca="true" t="shared" si="34" ref="N569:O572">N570</f>
        <v>143100</v>
      </c>
      <c r="O569" s="56">
        <f t="shared" si="34"/>
        <v>1088</v>
      </c>
      <c r="P569" s="133">
        <f t="shared" si="30"/>
        <v>0.8</v>
      </c>
    </row>
    <row r="570" spans="1:16" s="1" customFormat="1" ht="15" customHeight="1">
      <c r="A570" s="17" t="s">
        <v>460</v>
      </c>
      <c r="B570" s="44" t="s">
        <v>479</v>
      </c>
      <c r="C570" s="42" t="s">
        <v>444</v>
      </c>
      <c r="D570" s="42"/>
      <c r="E570" s="42"/>
      <c r="F570" s="56">
        <f>F571</f>
        <v>143100</v>
      </c>
      <c r="G570" s="89"/>
      <c r="H570" s="56">
        <f>H571</f>
        <v>143100</v>
      </c>
      <c r="I570" s="89"/>
      <c r="J570" s="56">
        <f>J571</f>
        <v>143100</v>
      </c>
      <c r="K570" s="59"/>
      <c r="L570" s="56">
        <f>L571</f>
        <v>143100</v>
      </c>
      <c r="M570" s="89"/>
      <c r="N570" s="56">
        <f t="shared" si="34"/>
        <v>143100</v>
      </c>
      <c r="O570" s="56">
        <f t="shared" si="34"/>
        <v>1088</v>
      </c>
      <c r="P570" s="133">
        <f t="shared" si="30"/>
        <v>0.8</v>
      </c>
    </row>
    <row r="571" spans="1:16" ht="18" customHeight="1">
      <c r="A571" s="16" t="s">
        <v>296</v>
      </c>
      <c r="B571" s="44" t="s">
        <v>479</v>
      </c>
      <c r="C571" s="44" t="s">
        <v>444</v>
      </c>
      <c r="D571" s="44" t="s">
        <v>129</v>
      </c>
      <c r="E571" s="42"/>
      <c r="F571" s="69">
        <f>F572</f>
        <v>143100</v>
      </c>
      <c r="G571" s="88"/>
      <c r="H571" s="69">
        <f>H572</f>
        <v>143100</v>
      </c>
      <c r="I571" s="88"/>
      <c r="J571" s="69">
        <f>J572</f>
        <v>143100</v>
      </c>
      <c r="K571" s="111"/>
      <c r="L571" s="69">
        <f>L572</f>
        <v>143100</v>
      </c>
      <c r="M571" s="88"/>
      <c r="N571" s="69">
        <f t="shared" si="34"/>
        <v>143100</v>
      </c>
      <c r="O571" s="69">
        <f t="shared" si="34"/>
        <v>1088</v>
      </c>
      <c r="P571" s="133">
        <f t="shared" si="30"/>
        <v>0.8</v>
      </c>
    </row>
    <row r="572" spans="1:16" ht="29.25" customHeight="1">
      <c r="A572" s="16" t="s">
        <v>93</v>
      </c>
      <c r="B572" s="44" t="s">
        <v>479</v>
      </c>
      <c r="C572" s="44" t="s">
        <v>444</v>
      </c>
      <c r="D572" s="44" t="s">
        <v>92</v>
      </c>
      <c r="E572" s="42"/>
      <c r="F572" s="69">
        <f>F573</f>
        <v>143100</v>
      </c>
      <c r="G572" s="88"/>
      <c r="H572" s="69">
        <f>H573</f>
        <v>143100</v>
      </c>
      <c r="I572" s="88"/>
      <c r="J572" s="69">
        <f>J573</f>
        <v>143100</v>
      </c>
      <c r="K572" s="111"/>
      <c r="L572" s="69">
        <f>L573</f>
        <v>143100</v>
      </c>
      <c r="M572" s="88"/>
      <c r="N572" s="69">
        <f t="shared" si="34"/>
        <v>143100</v>
      </c>
      <c r="O572" s="69">
        <f t="shared" si="34"/>
        <v>1088</v>
      </c>
      <c r="P572" s="133">
        <f t="shared" si="30"/>
        <v>0.8</v>
      </c>
    </row>
    <row r="573" spans="1:16" ht="32.25" customHeight="1">
      <c r="A573" s="16" t="s">
        <v>364</v>
      </c>
      <c r="B573" s="44" t="s">
        <v>479</v>
      </c>
      <c r="C573" s="44" t="s">
        <v>444</v>
      </c>
      <c r="D573" s="44" t="s">
        <v>92</v>
      </c>
      <c r="E573" s="42" t="s">
        <v>386</v>
      </c>
      <c r="F573" s="69">
        <v>143100</v>
      </c>
      <c r="G573" s="88"/>
      <c r="H573" s="69">
        <f>F573+G573</f>
        <v>143100</v>
      </c>
      <c r="I573" s="88"/>
      <c r="J573" s="69">
        <f>H573+I573</f>
        <v>143100</v>
      </c>
      <c r="K573" s="111"/>
      <c r="L573" s="69">
        <f>J573+K573</f>
        <v>143100</v>
      </c>
      <c r="M573" s="88"/>
      <c r="N573" s="69">
        <f>L573+M573</f>
        <v>143100</v>
      </c>
      <c r="O573" s="69">
        <v>1088</v>
      </c>
      <c r="P573" s="133">
        <f t="shared" si="30"/>
        <v>0.8</v>
      </c>
    </row>
    <row r="574" spans="1:16" ht="18" customHeight="1">
      <c r="A574" s="8" t="s">
        <v>465</v>
      </c>
      <c r="B574" s="52"/>
      <c r="C574" s="52"/>
      <c r="D574" s="52"/>
      <c r="E574" s="52"/>
      <c r="F574" s="55">
        <f>F12+F310+F361+F479+F514+F532+F550+F544</f>
        <v>1032801300</v>
      </c>
      <c r="G574" s="88"/>
      <c r="H574" s="55">
        <f>H12+H310+H361+H479+H514+H532+H550+H544</f>
        <v>1043269978</v>
      </c>
      <c r="I574" s="88"/>
      <c r="J574" s="55">
        <f>J12+J310+J361+J479+J514+J532+J550+J544</f>
        <v>1045501878</v>
      </c>
      <c r="K574" s="111"/>
      <c r="L574" s="55">
        <f>L12+L310+L361+L479+L514+L532+L550+L544</f>
        <v>1057125878</v>
      </c>
      <c r="M574" s="88"/>
      <c r="N574" s="55">
        <f>N12+N310+N361+N479+N514+N532+N550+N544</f>
        <v>1071482274.9999999</v>
      </c>
      <c r="O574" s="55">
        <f>O12+O310+O361+O479+O514+O532+O550+O544</f>
        <v>708581444.05</v>
      </c>
      <c r="P574" s="120">
        <f t="shared" si="30"/>
        <v>66.1</v>
      </c>
    </row>
    <row r="575" ht="15">
      <c r="E575" s="36"/>
    </row>
    <row r="576" ht="15">
      <c r="E576" s="36"/>
    </row>
    <row r="577" ht="15">
      <c r="E577" s="36"/>
    </row>
    <row r="578" ht="15">
      <c r="E578" s="36"/>
    </row>
    <row r="579" ht="15">
      <c r="E579" s="36"/>
    </row>
    <row r="580" ht="15">
      <c r="E580" s="36"/>
    </row>
    <row r="581" ht="15">
      <c r="E581" s="36"/>
    </row>
    <row r="582" ht="15">
      <c r="E582" s="36"/>
    </row>
    <row r="583" ht="15">
      <c r="E583" s="36"/>
    </row>
  </sheetData>
  <sheetProtection selectLockedCells="1" selectUnlockedCells="1"/>
  <mergeCells count="11">
    <mergeCell ref="D2:E5"/>
    <mergeCell ref="C8:L8"/>
    <mergeCell ref="A10:A11"/>
    <mergeCell ref="B10:B11"/>
    <mergeCell ref="A9:P9"/>
    <mergeCell ref="C10:C11"/>
    <mergeCell ref="D10:D11"/>
    <mergeCell ref="E10:E11"/>
    <mergeCell ref="N10:N11"/>
    <mergeCell ref="O10:P10"/>
    <mergeCell ref="O8:P8"/>
  </mergeCells>
  <printOptions/>
  <pageMargins left="0.3937007874015748" right="0.3937007874015748" top="0" bottom="0" header="0.5118110236220472" footer="0.5118110236220472"/>
  <pageSetup fitToHeight="3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cvmih</cp:lastModifiedBy>
  <cp:lastPrinted>2017-10-18T10:30:58Z</cp:lastPrinted>
  <dcterms:created xsi:type="dcterms:W3CDTF">2007-07-11T08:12:53Z</dcterms:created>
  <dcterms:modified xsi:type="dcterms:W3CDTF">2017-10-19T06:50:32Z</dcterms:modified>
  <cp:category/>
  <cp:version/>
  <cp:contentType/>
  <cp:contentStatus/>
</cp:coreProperties>
</file>