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9600" yWindow="-12" windowWidth="9636" windowHeight="11952" firstSheet="2" activeTab="2"/>
  </bookViews>
  <sheets>
    <sheet name="01.01.20" sheetId="1" r:id="rId1"/>
    <sheet name="1 квартал 20" sheetId="5" r:id="rId2"/>
    <sheet name="годовая 2020" sheetId="10" r:id="rId3"/>
  </sheets>
  <definedNames>
    <definedName name="_xlnm._FilterDatabase" localSheetId="0" hidden="1">'01.01.20'!$A$2:$F$2</definedName>
    <definedName name="_xlnm._FilterDatabase" localSheetId="1" hidden="1">'1 квартал 20'!$A$3:$H$3</definedName>
    <definedName name="_xlnm._FilterDatabase" localSheetId="2" hidden="1">'годовая 2020'!$A$226:$H$226</definedName>
  </definedNames>
  <calcPr calcId="125725"/>
</workbook>
</file>

<file path=xl/calcChain.xml><?xml version="1.0" encoding="utf-8"?>
<calcChain xmlns="http://schemas.openxmlformats.org/spreadsheetml/2006/main">
  <c r="G672" i="10"/>
  <c r="G685"/>
  <c r="G686"/>
  <c r="F671"/>
  <c r="F670" s="1"/>
  <c r="E671"/>
  <c r="E670" s="1"/>
  <c r="F669"/>
  <c r="E669"/>
  <c r="G670" l="1"/>
  <c r="G671"/>
  <c r="G669"/>
  <c r="G252"/>
  <c r="F196"/>
  <c r="E196"/>
  <c r="F30"/>
  <c r="E30"/>
  <c r="F17"/>
  <c r="E17"/>
  <c r="G35"/>
  <c r="F34"/>
  <c r="F33" s="1"/>
  <c r="E34"/>
  <c r="E33" s="1"/>
  <c r="G29"/>
  <c r="G28"/>
  <c r="G27"/>
  <c r="G26"/>
  <c r="G25"/>
  <c r="G24"/>
  <c r="G23"/>
  <c r="G22"/>
  <c r="F21"/>
  <c r="F19" s="1"/>
  <c r="E21"/>
  <c r="E19" s="1"/>
  <c r="G20"/>
  <c r="G18"/>
  <c r="G15"/>
  <c r="F14"/>
  <c r="E14"/>
  <c r="G13"/>
  <c r="F12"/>
  <c r="E12"/>
  <c r="G11"/>
  <c r="F10"/>
  <c r="E10"/>
  <c r="G8"/>
  <c r="F7"/>
  <c r="E7"/>
  <c r="G6"/>
  <c r="F5"/>
  <c r="E5"/>
  <c r="G682"/>
  <c r="F681"/>
  <c r="E681"/>
  <c r="E657"/>
  <c r="E656" s="1"/>
  <c r="G655"/>
  <c r="G654"/>
  <c r="G653"/>
  <c r="G652"/>
  <c r="G651"/>
  <c r="F651"/>
  <c r="E651"/>
  <c r="F650"/>
  <c r="E650"/>
  <c r="G33" l="1"/>
  <c r="E32"/>
  <c r="G17"/>
  <c r="G12"/>
  <c r="E4"/>
  <c r="G7"/>
  <c r="G10"/>
  <c r="F32"/>
  <c r="G681"/>
  <c r="G30"/>
  <c r="F9"/>
  <c r="G19"/>
  <c r="E16"/>
  <c r="F4"/>
  <c r="E9"/>
  <c r="G14"/>
  <c r="G31"/>
  <c r="G34"/>
  <c r="G5"/>
  <c r="G21"/>
  <c r="F16"/>
  <c r="E649"/>
  <c r="E648" s="1"/>
  <c r="G650"/>
  <c r="F649"/>
  <c r="F648" s="1"/>
  <c r="G32" l="1"/>
  <c r="G4"/>
  <c r="E3"/>
  <c r="G9"/>
  <c r="G16"/>
  <c r="F3"/>
  <c r="G649"/>
  <c r="G648"/>
  <c r="G3" l="1"/>
  <c r="F668"/>
  <c r="E668"/>
  <c r="G667"/>
  <c r="G662"/>
  <c r="F661"/>
  <c r="E661"/>
  <c r="F660"/>
  <c r="E660"/>
  <c r="E659" l="1"/>
  <c r="E658" s="1"/>
  <c r="G668"/>
  <c r="G661"/>
  <c r="G660"/>
  <c r="F659"/>
  <c r="F658" s="1"/>
  <c r="G658" l="1"/>
  <c r="G659"/>
  <c r="F569" l="1"/>
  <c r="E569"/>
  <c r="G196"/>
  <c r="G218"/>
  <c r="F217"/>
  <c r="E217"/>
  <c r="E216" s="1"/>
  <c r="G215"/>
  <c r="F214"/>
  <c r="E214"/>
  <c r="G213"/>
  <c r="F212"/>
  <c r="E212"/>
  <c r="G211"/>
  <c r="G210"/>
  <c r="G222"/>
  <c r="F221"/>
  <c r="F220" s="1"/>
  <c r="F219" s="1"/>
  <c r="E221"/>
  <c r="E220" s="1"/>
  <c r="E219" s="1"/>
  <c r="G209"/>
  <c r="F208"/>
  <c r="E208"/>
  <c r="G207"/>
  <c r="F206"/>
  <c r="E206"/>
  <c r="G205"/>
  <c r="F204"/>
  <c r="E204"/>
  <c r="G203"/>
  <c r="G202"/>
  <c r="F202"/>
  <c r="E202"/>
  <c r="G201"/>
  <c r="F200"/>
  <c r="E200"/>
  <c r="G199"/>
  <c r="F198"/>
  <c r="E198"/>
  <c r="G197"/>
  <c r="G219" l="1"/>
  <c r="F195"/>
  <c r="E195"/>
  <c r="E194" s="1"/>
  <c r="G220"/>
  <c r="G206"/>
  <c r="G200"/>
  <c r="G221"/>
  <c r="G214"/>
  <c r="G204"/>
  <c r="G198"/>
  <c r="G208"/>
  <c r="G212"/>
  <c r="G217"/>
  <c r="F216"/>
  <c r="G216" s="1"/>
  <c r="G195" l="1"/>
  <c r="F194"/>
  <c r="G194" l="1"/>
  <c r="F188"/>
  <c r="E188"/>
  <c r="G189"/>
  <c r="G191"/>
  <c r="G193"/>
  <c r="G188" l="1"/>
  <c r="F192"/>
  <c r="E192"/>
  <c r="F190"/>
  <c r="E190"/>
  <c r="F187" l="1"/>
  <c r="E187"/>
  <c r="G192"/>
  <c r="G190"/>
  <c r="F186" l="1"/>
  <c r="F185"/>
  <c r="E186"/>
  <c r="E185"/>
  <c r="G187"/>
  <c r="G186" s="1"/>
  <c r="G185" s="1"/>
  <c r="G184"/>
  <c r="F183"/>
  <c r="E183"/>
  <c r="G181"/>
  <c r="F180"/>
  <c r="E180"/>
  <c r="G179"/>
  <c r="G178"/>
  <c r="G177"/>
  <c r="G176"/>
  <c r="F175"/>
  <c r="E175"/>
  <c r="G174"/>
  <c r="F173"/>
  <c r="E173"/>
  <c r="G171"/>
  <c r="F170"/>
  <c r="E170"/>
  <c r="G169"/>
  <c r="F168"/>
  <c r="E168"/>
  <c r="G167"/>
  <c r="F166"/>
  <c r="E166"/>
  <c r="G165"/>
  <c r="F164"/>
  <c r="E164"/>
  <c r="G163"/>
  <c r="F162"/>
  <c r="E162"/>
  <c r="G161"/>
  <c r="F160"/>
  <c r="E160"/>
  <c r="G159"/>
  <c r="F158"/>
  <c r="E158"/>
  <c r="G157"/>
  <c r="F156"/>
  <c r="E156"/>
  <c r="F154"/>
  <c r="E154"/>
  <c r="G153"/>
  <c r="F152"/>
  <c r="E152"/>
  <c r="G151"/>
  <c r="G150"/>
  <c r="F149"/>
  <c r="E149"/>
  <c r="G148"/>
  <c r="G147"/>
  <c r="F146"/>
  <c r="E146"/>
  <c r="G145"/>
  <c r="G144"/>
  <c r="F143"/>
  <c r="E143"/>
  <c r="G142"/>
  <c r="F141"/>
  <c r="E141"/>
  <c r="G140"/>
  <c r="G139"/>
  <c r="F138"/>
  <c r="E138"/>
  <c r="G137"/>
  <c r="F136"/>
  <c r="E136"/>
  <c r="G135"/>
  <c r="G134"/>
  <c r="F133"/>
  <c r="E133"/>
  <c r="G132"/>
  <c r="G131"/>
  <c r="F130"/>
  <c r="E130"/>
  <c r="G128"/>
  <c r="F127"/>
  <c r="E127"/>
  <c r="G126"/>
  <c r="G125"/>
  <c r="F124"/>
  <c r="E124"/>
  <c r="G123"/>
  <c r="G122"/>
  <c r="F121"/>
  <c r="E121"/>
  <c r="G120"/>
  <c r="G119"/>
  <c r="F118"/>
  <c r="E118"/>
  <c r="G117"/>
  <c r="F115"/>
  <c r="E115"/>
  <c r="G114"/>
  <c r="F113"/>
  <c r="E113"/>
  <c r="G111"/>
  <c r="G110"/>
  <c r="F109"/>
  <c r="E109"/>
  <c r="G108"/>
  <c r="G106"/>
  <c r="F105"/>
  <c r="E105"/>
  <c r="G103"/>
  <c r="G102"/>
  <c r="F101"/>
  <c r="E101"/>
  <c r="G100"/>
  <c r="G99"/>
  <c r="F98"/>
  <c r="E98"/>
  <c r="G97"/>
  <c r="G95"/>
  <c r="G93"/>
  <c r="F92"/>
  <c r="E92"/>
  <c r="G91"/>
  <c r="F90"/>
  <c r="E90"/>
  <c r="G89"/>
  <c r="G88"/>
  <c r="F87"/>
  <c r="E87"/>
  <c r="F84"/>
  <c r="E84"/>
  <c r="F82"/>
  <c r="E82"/>
  <c r="G81"/>
  <c r="F80"/>
  <c r="E80"/>
  <c r="G79"/>
  <c r="F78"/>
  <c r="E78"/>
  <c r="G77"/>
  <c r="G76"/>
  <c r="G75"/>
  <c r="G74"/>
  <c r="G73"/>
  <c r="F72"/>
  <c r="E72"/>
  <c r="G71"/>
  <c r="G70"/>
  <c r="F69"/>
  <c r="E69"/>
  <c r="G68"/>
  <c r="G67"/>
  <c r="F66"/>
  <c r="E66"/>
  <c r="G65"/>
  <c r="G64"/>
  <c r="F63"/>
  <c r="E63"/>
  <c r="G62"/>
  <c r="G61"/>
  <c r="F60"/>
  <c r="E60"/>
  <c r="G59"/>
  <c r="G58"/>
  <c r="F57"/>
  <c r="E57"/>
  <c r="G55"/>
  <c r="G54"/>
  <c r="F53"/>
  <c r="E53"/>
  <c r="G52"/>
  <c r="G51"/>
  <c r="F50"/>
  <c r="E50"/>
  <c r="G49"/>
  <c r="F48"/>
  <c r="E48"/>
  <c r="G47"/>
  <c r="F46"/>
  <c r="E46"/>
  <c r="G45"/>
  <c r="G44"/>
  <c r="F43"/>
  <c r="E43"/>
  <c r="G42"/>
  <c r="G40"/>
  <c r="G39"/>
  <c r="F38"/>
  <c r="E38"/>
  <c r="E227"/>
  <c r="E226" s="1"/>
  <c r="F227"/>
  <c r="F226" s="1"/>
  <c r="G228"/>
  <c r="G229"/>
  <c r="E234"/>
  <c r="E233" s="1"/>
  <c r="E232" s="1"/>
  <c r="F234"/>
  <c r="F233" s="1"/>
  <c r="G235"/>
  <c r="G236"/>
  <c r="G237"/>
  <c r="G238"/>
  <c r="G239"/>
  <c r="E241"/>
  <c r="F241"/>
  <c r="G242"/>
  <c r="E243"/>
  <c r="F243"/>
  <c r="G244"/>
  <c r="E245"/>
  <c r="F245"/>
  <c r="G246"/>
  <c r="E250"/>
  <c r="F250"/>
  <c r="G251"/>
  <c r="G253"/>
  <c r="G254"/>
  <c r="E255"/>
  <c r="F255"/>
  <c r="G256"/>
  <c r="E257"/>
  <c r="F257"/>
  <c r="G258"/>
  <c r="E260"/>
  <c r="F260"/>
  <c r="G261"/>
  <c r="E263"/>
  <c r="F263"/>
  <c r="G264"/>
  <c r="G265"/>
  <c r="E266"/>
  <c r="F266"/>
  <c r="G267"/>
  <c r="G268"/>
  <c r="E271"/>
  <c r="E270" s="1"/>
  <c r="E269" s="1"/>
  <c r="F271"/>
  <c r="F270" s="1"/>
  <c r="G272"/>
  <c r="G273"/>
  <c r="G274"/>
  <c r="G275"/>
  <c r="G276"/>
  <c r="G277"/>
  <c r="E279"/>
  <c r="E278" s="1"/>
  <c r="F279"/>
  <c r="F278" s="1"/>
  <c r="G280"/>
  <c r="E283"/>
  <c r="E282" s="1"/>
  <c r="F283"/>
  <c r="F282" s="1"/>
  <c r="G284"/>
  <c r="G285"/>
  <c r="G286"/>
  <c r="G287"/>
  <c r="G288"/>
  <c r="G289"/>
  <c r="E291"/>
  <c r="E290" s="1"/>
  <c r="F291"/>
  <c r="F290" s="1"/>
  <c r="G292"/>
  <c r="G293"/>
  <c r="G294"/>
  <c r="G295"/>
  <c r="G296"/>
  <c r="E299"/>
  <c r="F299"/>
  <c r="G300"/>
  <c r="G301"/>
  <c r="G302"/>
  <c r="E304"/>
  <c r="F304"/>
  <c r="G305"/>
  <c r="G306"/>
  <c r="E307"/>
  <c r="F307"/>
  <c r="G308"/>
  <c r="G309"/>
  <c r="G310"/>
  <c r="G311"/>
  <c r="E315"/>
  <c r="F315"/>
  <c r="G316"/>
  <c r="G317"/>
  <c r="E319"/>
  <c r="F319"/>
  <c r="G320"/>
  <c r="G321"/>
  <c r="G322"/>
  <c r="G323"/>
  <c r="G324"/>
  <c r="G325"/>
  <c r="G326"/>
  <c r="E327"/>
  <c r="F327"/>
  <c r="G328"/>
  <c r="G329"/>
  <c r="G330"/>
  <c r="G331"/>
  <c r="G332"/>
  <c r="G333"/>
  <c r="E335"/>
  <c r="E334" s="1"/>
  <c r="F335"/>
  <c r="F334" s="1"/>
  <c r="G336"/>
  <c r="G337"/>
  <c r="E339"/>
  <c r="F339"/>
  <c r="G340"/>
  <c r="G341"/>
  <c r="G342"/>
  <c r="G343"/>
  <c r="G344"/>
  <c r="E346"/>
  <c r="F346"/>
  <c r="G347"/>
  <c r="G348"/>
  <c r="G349"/>
  <c r="G350"/>
  <c r="E351"/>
  <c r="F351"/>
  <c r="G352"/>
  <c r="G353"/>
  <c r="G354"/>
  <c r="E356"/>
  <c r="F356"/>
  <c r="G357"/>
  <c r="G358"/>
  <c r="G359"/>
  <c r="G360"/>
  <c r="E362"/>
  <c r="E361" s="1"/>
  <c r="F362"/>
  <c r="F361" s="1"/>
  <c r="G363"/>
  <c r="G364"/>
  <c r="E365"/>
  <c r="F365"/>
  <c r="G366"/>
  <c r="E367"/>
  <c r="F367"/>
  <c r="G368"/>
  <c r="E370"/>
  <c r="E369" s="1"/>
  <c r="F370"/>
  <c r="F369" s="1"/>
  <c r="G371"/>
  <c r="E373"/>
  <c r="E372" s="1"/>
  <c r="F373"/>
  <c r="F372" s="1"/>
  <c r="E303" l="1"/>
  <c r="E298" s="1"/>
  <c r="E297" s="1"/>
  <c r="E262"/>
  <c r="E259" s="1"/>
  <c r="E112"/>
  <c r="G149"/>
  <c r="G66"/>
  <c r="G118"/>
  <c r="G133"/>
  <c r="G130"/>
  <c r="G115"/>
  <c r="G121"/>
  <c r="G113"/>
  <c r="G38"/>
  <c r="G48"/>
  <c r="G80"/>
  <c r="G90"/>
  <c r="G105"/>
  <c r="G183"/>
  <c r="E56"/>
  <c r="G255"/>
  <c r="G245"/>
  <c r="E37"/>
  <c r="G50"/>
  <c r="G60"/>
  <c r="G78"/>
  <c r="F129"/>
  <c r="G152"/>
  <c r="G356"/>
  <c r="E249"/>
  <c r="G43"/>
  <c r="G46"/>
  <c r="G69"/>
  <c r="G92"/>
  <c r="F112"/>
  <c r="G143"/>
  <c r="F240"/>
  <c r="G367"/>
  <c r="G243"/>
  <c r="G87"/>
  <c r="E172"/>
  <c r="E248"/>
  <c r="G241"/>
  <c r="G57"/>
  <c r="G63"/>
  <c r="G72"/>
  <c r="E129"/>
  <c r="G138"/>
  <c r="G146"/>
  <c r="G175"/>
  <c r="G346"/>
  <c r="G307"/>
  <c r="E104"/>
  <c r="G136"/>
  <c r="F345"/>
  <c r="F338" s="1"/>
  <c r="F318"/>
  <c r="F314" s="1"/>
  <c r="G53"/>
  <c r="F104"/>
  <c r="G180"/>
  <c r="G334"/>
  <c r="F303"/>
  <c r="F298" s="1"/>
  <c r="F172"/>
  <c r="G173"/>
  <c r="G372"/>
  <c r="G369"/>
  <c r="E318"/>
  <c r="G278"/>
  <c r="G257"/>
  <c r="F249"/>
  <c r="F37"/>
  <c r="F56"/>
  <c r="G365"/>
  <c r="G351"/>
  <c r="E345"/>
  <c r="E338" s="1"/>
  <c r="G327"/>
  <c r="G266"/>
  <c r="F262"/>
  <c r="E240"/>
  <c r="G361"/>
  <c r="F355"/>
  <c r="F281"/>
  <c r="G282"/>
  <c r="F269"/>
  <c r="G269" s="1"/>
  <c r="G270"/>
  <c r="F232"/>
  <c r="G232" s="1"/>
  <c r="G233"/>
  <c r="E355"/>
  <c r="E281"/>
  <c r="G226"/>
  <c r="G290"/>
  <c r="G373"/>
  <c r="G339"/>
  <c r="G335"/>
  <c r="G299"/>
  <c r="G279"/>
  <c r="G271"/>
  <c r="G263"/>
  <c r="G250"/>
  <c r="G234"/>
  <c r="G370"/>
  <c r="G362"/>
  <c r="G304"/>
  <c r="G260"/>
  <c r="G227"/>
  <c r="G319"/>
  <c r="G315"/>
  <c r="G291"/>
  <c r="G283"/>
  <c r="G262" l="1"/>
  <c r="G249"/>
  <c r="G112"/>
  <c r="G318"/>
  <c r="E247"/>
  <c r="G56"/>
  <c r="G129"/>
  <c r="E36"/>
  <c r="G104"/>
  <c r="G240"/>
  <c r="G303"/>
  <c r="G172"/>
  <c r="G338"/>
  <c r="G298"/>
  <c r="F297"/>
  <c r="G297" s="1"/>
  <c r="G37"/>
  <c r="F36"/>
  <c r="F259"/>
  <c r="G259" s="1"/>
  <c r="E314"/>
  <c r="E313" s="1"/>
  <c r="F248"/>
  <c r="G248" s="1"/>
  <c r="G345"/>
  <c r="F313"/>
  <c r="G355"/>
  <c r="G281"/>
  <c r="G314" l="1"/>
  <c r="G36"/>
  <c r="F247"/>
  <c r="G247" s="1"/>
  <c r="G313"/>
  <c r="G480" l="1"/>
  <c r="F479"/>
  <c r="E479"/>
  <c r="F585"/>
  <c r="E585"/>
  <c r="G588"/>
  <c r="F458"/>
  <c r="E458"/>
  <c r="G477"/>
  <c r="F452"/>
  <c r="E452"/>
  <c r="G455"/>
  <c r="F434"/>
  <c r="E434"/>
  <c r="E437"/>
  <c r="F418"/>
  <c r="E418"/>
  <c r="F566"/>
  <c r="E566"/>
  <c r="G568"/>
  <c r="G641"/>
  <c r="F646"/>
  <c r="E646"/>
  <c r="E645" s="1"/>
  <c r="G479" l="1"/>
  <c r="F552" l="1"/>
  <c r="E552"/>
  <c r="F542"/>
  <c r="E542"/>
  <c r="F379"/>
  <c r="E379"/>
  <c r="G383"/>
  <c r="F493" l="1"/>
  <c r="E493"/>
  <c r="F490"/>
  <c r="E490"/>
  <c r="F486"/>
  <c r="E486"/>
  <c r="F619"/>
  <c r="E619"/>
  <c r="F622"/>
  <c r="F621" s="1"/>
  <c r="E622"/>
  <c r="E621" s="1"/>
  <c r="F627"/>
  <c r="F626" s="1"/>
  <c r="E627"/>
  <c r="E626" s="1"/>
  <c r="F631"/>
  <c r="F630" s="1"/>
  <c r="E631"/>
  <c r="E630" s="1"/>
  <c r="F635"/>
  <c r="F634" s="1"/>
  <c r="E635"/>
  <c r="E634" s="1"/>
  <c r="F638"/>
  <c r="F637" s="1"/>
  <c r="E638"/>
  <c r="E637" s="1"/>
  <c r="F640"/>
  <c r="E640"/>
  <c r="F645"/>
  <c r="F644" s="1"/>
  <c r="E644"/>
  <c r="F675"/>
  <c r="F674" s="1"/>
  <c r="F673" s="1"/>
  <c r="E675"/>
  <c r="E674" s="1"/>
  <c r="E673" s="1"/>
  <c r="F684"/>
  <c r="E684"/>
  <c r="E683" s="1"/>
  <c r="F677"/>
  <c r="E677"/>
  <c r="F679"/>
  <c r="E679"/>
  <c r="F616"/>
  <c r="F614" s="1"/>
  <c r="E616"/>
  <c r="E614" s="1"/>
  <c r="F601"/>
  <c r="F600" s="1"/>
  <c r="E601"/>
  <c r="E600" s="1"/>
  <c r="F604"/>
  <c r="F603" s="1"/>
  <c r="E604"/>
  <c r="E603" s="1"/>
  <c r="F610"/>
  <c r="E610"/>
  <c r="F607"/>
  <c r="E607"/>
  <c r="F583"/>
  <c r="E583"/>
  <c r="F581"/>
  <c r="E581"/>
  <c r="E451"/>
  <c r="F457"/>
  <c r="E457"/>
  <c r="F482"/>
  <c r="E482"/>
  <c r="E484"/>
  <c r="F500"/>
  <c r="E500"/>
  <c r="F497"/>
  <c r="E497"/>
  <c r="F503"/>
  <c r="E503"/>
  <c r="F430"/>
  <c r="F427" s="1"/>
  <c r="E430"/>
  <c r="E427" s="1"/>
  <c r="F443"/>
  <c r="F442" s="1"/>
  <c r="E443"/>
  <c r="E442" s="1"/>
  <c r="F439"/>
  <c r="E439"/>
  <c r="F437"/>
  <c r="F424"/>
  <c r="E424"/>
  <c r="E423" s="1"/>
  <c r="F421"/>
  <c r="E421"/>
  <c r="F509"/>
  <c r="F508" s="1"/>
  <c r="E509"/>
  <c r="E508" s="1"/>
  <c r="F514"/>
  <c r="F512" s="1"/>
  <c r="E514"/>
  <c r="E512" s="1"/>
  <c r="F526"/>
  <c r="F524" s="1"/>
  <c r="E526"/>
  <c r="E524" s="1"/>
  <c r="F540"/>
  <c r="E540"/>
  <c r="F550"/>
  <c r="F565"/>
  <c r="E565"/>
  <c r="F384"/>
  <c r="E384"/>
  <c r="E378" s="1"/>
  <c r="E376" s="1"/>
  <c r="E375" s="1"/>
  <c r="E312" s="1"/>
  <c r="F598"/>
  <c r="F597" s="1"/>
  <c r="E598"/>
  <c r="E597" s="1"/>
  <c r="F592"/>
  <c r="F591" s="1"/>
  <c r="E592"/>
  <c r="E591" s="1"/>
  <c r="F506"/>
  <c r="E506"/>
  <c r="G690"/>
  <c r="G680"/>
  <c r="G678"/>
  <c r="G688"/>
  <c r="G676"/>
  <c r="G647"/>
  <c r="G639"/>
  <c r="G636"/>
  <c r="G633"/>
  <c r="G632"/>
  <c r="G629"/>
  <c r="G628"/>
  <c r="G624"/>
  <c r="G623"/>
  <c r="G620"/>
  <c r="G618"/>
  <c r="G617"/>
  <c r="G615"/>
  <c r="G611"/>
  <c r="G609"/>
  <c r="G608"/>
  <c r="G605"/>
  <c r="G602"/>
  <c r="G599"/>
  <c r="G595"/>
  <c r="G594"/>
  <c r="G593"/>
  <c r="G590"/>
  <c r="G589"/>
  <c r="G587"/>
  <c r="G584"/>
  <c r="G582"/>
  <c r="G567"/>
  <c r="G564"/>
  <c r="G563"/>
  <c r="G562"/>
  <c r="G561"/>
  <c r="G560"/>
  <c r="G559"/>
  <c r="G558"/>
  <c r="G557"/>
  <c r="G556"/>
  <c r="G555"/>
  <c r="G554"/>
  <c r="G553"/>
  <c r="G551"/>
  <c r="G549"/>
  <c r="G548"/>
  <c r="G547"/>
  <c r="G546"/>
  <c r="G545"/>
  <c r="G544"/>
  <c r="G543"/>
  <c r="G541"/>
  <c r="G539"/>
  <c r="G538"/>
  <c r="G537"/>
  <c r="G536"/>
  <c r="G535"/>
  <c r="G534"/>
  <c r="G533"/>
  <c r="G532"/>
  <c r="G531"/>
  <c r="G530"/>
  <c r="G529"/>
  <c r="G528"/>
  <c r="G527"/>
  <c r="G525"/>
  <c r="G523"/>
  <c r="G522"/>
  <c r="G521"/>
  <c r="G520"/>
  <c r="G519"/>
  <c r="G518"/>
  <c r="G517"/>
  <c r="G516"/>
  <c r="G515"/>
  <c r="G513"/>
  <c r="G510"/>
  <c r="G507"/>
  <c r="G505"/>
  <c r="G504"/>
  <c r="G502"/>
  <c r="G501"/>
  <c r="G499"/>
  <c r="G498"/>
  <c r="G495"/>
  <c r="G494"/>
  <c r="G492"/>
  <c r="G491"/>
  <c r="G489"/>
  <c r="G488"/>
  <c r="G487"/>
  <c r="G483"/>
  <c r="G478"/>
  <c r="G476"/>
  <c r="G475"/>
  <c r="G474"/>
  <c r="G473"/>
  <c r="G472"/>
  <c r="G471"/>
  <c r="G470"/>
  <c r="G469"/>
  <c r="G468"/>
  <c r="G467"/>
  <c r="G466"/>
  <c r="G465"/>
  <c r="G464"/>
  <c r="G463"/>
  <c r="G462"/>
  <c r="G461"/>
  <c r="G460"/>
  <c r="G459"/>
  <c r="G456"/>
  <c r="G454"/>
  <c r="G453"/>
  <c r="G450"/>
  <c r="G449"/>
  <c r="G448"/>
  <c r="G447"/>
  <c r="G445"/>
  <c r="G444"/>
  <c r="G440"/>
  <c r="G438"/>
  <c r="G436"/>
  <c r="G435"/>
  <c r="G434"/>
  <c r="G433"/>
  <c r="G432"/>
  <c r="G431"/>
  <c r="G429"/>
  <c r="G425"/>
  <c r="G422"/>
  <c r="G415"/>
  <c r="G414"/>
  <c r="G413"/>
  <c r="G412"/>
  <c r="G411"/>
  <c r="G410"/>
  <c r="G409"/>
  <c r="G408"/>
  <c r="G407"/>
  <c r="G406"/>
  <c r="G405"/>
  <c r="G404"/>
  <c r="G403"/>
  <c r="G402"/>
  <c r="G401"/>
  <c r="G400"/>
  <c r="G399"/>
  <c r="G398"/>
  <c r="G397"/>
  <c r="G396"/>
  <c r="G395"/>
  <c r="G394"/>
  <c r="G393"/>
  <c r="G392"/>
  <c r="G391"/>
  <c r="G390"/>
  <c r="G389"/>
  <c r="G388"/>
  <c r="G387"/>
  <c r="G386"/>
  <c r="G382"/>
  <c r="G381"/>
  <c r="G380"/>
  <c r="G377"/>
  <c r="G374"/>
  <c r="G673" l="1"/>
  <c r="F683"/>
  <c r="G683" s="1"/>
  <c r="G684"/>
  <c r="E691"/>
  <c r="G583"/>
  <c r="E580"/>
  <c r="E579" s="1"/>
  <c r="E606"/>
  <c r="E613"/>
  <c r="G638"/>
  <c r="F606"/>
  <c r="F625"/>
  <c r="E441"/>
  <c r="F613"/>
  <c r="F426"/>
  <c r="G482"/>
  <c r="G640"/>
  <c r="G619"/>
  <c r="E625"/>
  <c r="G566"/>
  <c r="G622"/>
  <c r="G601"/>
  <c r="G458"/>
  <c r="G439"/>
  <c r="F580"/>
  <c r="F579" s="1"/>
  <c r="G679"/>
  <c r="G677"/>
  <c r="G675"/>
  <c r="G631"/>
  <c r="G627"/>
  <c r="G424"/>
  <c r="G428"/>
  <c r="G503"/>
  <c r="G493"/>
  <c r="G437"/>
  <c r="G552"/>
  <c r="G419"/>
  <c r="G506"/>
  <c r="G421"/>
  <c r="F423"/>
  <c r="G423" s="1"/>
  <c r="G689"/>
  <c r="G621"/>
  <c r="G581"/>
  <c r="G586"/>
  <c r="G635"/>
  <c r="G646"/>
  <c r="G610"/>
  <c r="G626"/>
  <c r="G645"/>
  <c r="G644" s="1"/>
  <c r="E417"/>
  <c r="G452"/>
  <c r="G500"/>
  <c r="G585"/>
  <c r="G603"/>
  <c r="G614"/>
  <c r="G597"/>
  <c r="G607"/>
  <c r="G542"/>
  <c r="G540"/>
  <c r="G526"/>
  <c r="G524"/>
  <c r="F511"/>
  <c r="G384"/>
  <c r="F378"/>
  <c r="F376" s="1"/>
  <c r="F375" s="1"/>
  <c r="G379"/>
  <c r="G514"/>
  <c r="F496"/>
  <c r="G497"/>
  <c r="E496"/>
  <c r="G687"/>
  <c r="E481"/>
  <c r="G490"/>
  <c r="F417"/>
  <c r="G418"/>
  <c r="G442"/>
  <c r="F596"/>
  <c r="G512"/>
  <c r="G486"/>
  <c r="G443"/>
  <c r="G509"/>
  <c r="G592"/>
  <c r="G604"/>
  <c r="G616"/>
  <c r="E596"/>
  <c r="E426"/>
  <c r="E550"/>
  <c r="G550" s="1"/>
  <c r="F451"/>
  <c r="G451" s="1"/>
  <c r="G598"/>
  <c r="G508"/>
  <c r="G565"/>
  <c r="G600"/>
  <c r="G634"/>
  <c r="G637"/>
  <c r="G457"/>
  <c r="F691" l="1"/>
  <c r="G691" s="1"/>
  <c r="G674"/>
  <c r="G375"/>
  <c r="F312"/>
  <c r="F612"/>
  <c r="G376"/>
  <c r="F441"/>
  <c r="G580"/>
  <c r="E612"/>
  <c r="G606"/>
  <c r="G426"/>
  <c r="G596"/>
  <c r="G496"/>
  <c r="G613"/>
  <c r="G378"/>
  <c r="F484"/>
  <c r="G485"/>
  <c r="G427"/>
  <c r="E511"/>
  <c r="G511" s="1"/>
  <c r="G630"/>
  <c r="G417"/>
  <c r="G591"/>
  <c r="G579"/>
  <c r="G312" l="1"/>
  <c r="E416"/>
  <c r="E642" s="1"/>
  <c r="E692" s="1"/>
  <c r="G441"/>
  <c r="G484"/>
  <c r="F481"/>
  <c r="G625"/>
  <c r="G481" l="1"/>
  <c r="F416"/>
  <c r="G612"/>
  <c r="F642" l="1"/>
  <c r="F692" s="1"/>
  <c r="G692" s="1"/>
  <c r="G416"/>
  <c r="F414" i="5"/>
  <c r="G419"/>
  <c r="F418"/>
  <c r="E418"/>
  <c r="F133"/>
  <c r="E133"/>
  <c r="G135"/>
  <c r="G136"/>
  <c r="F126"/>
  <c r="F102"/>
  <c r="F93"/>
  <c r="G105"/>
  <c r="G97"/>
  <c r="F350"/>
  <c r="F349" s="1"/>
  <c r="E350"/>
  <c r="G353"/>
  <c r="G352"/>
  <c r="G348"/>
  <c r="G347"/>
  <c r="G377"/>
  <c r="F376"/>
  <c r="E376"/>
  <c r="F373"/>
  <c r="E373"/>
  <c r="G375"/>
  <c r="G374"/>
  <c r="E43"/>
  <c r="F81"/>
  <c r="F83"/>
  <c r="G44"/>
  <c r="F38"/>
  <c r="E38"/>
  <c r="G40"/>
  <c r="F4"/>
  <c r="F3"/>
  <c r="E4"/>
  <c r="E3" s="1"/>
  <c r="G6"/>
  <c r="G418" l="1"/>
  <c r="G376"/>
  <c r="G238"/>
  <c r="G239"/>
  <c r="E218"/>
  <c r="E217" s="1"/>
  <c r="G219"/>
  <c r="G222"/>
  <c r="G215"/>
  <c r="F214"/>
  <c r="E214"/>
  <c r="F203"/>
  <c r="E203"/>
  <c r="G204"/>
  <c r="F245"/>
  <c r="E245"/>
  <c r="G247"/>
  <c r="F272"/>
  <c r="E272"/>
  <c r="G273"/>
  <c r="F263"/>
  <c r="F163"/>
  <c r="E163"/>
  <c r="G181"/>
  <c r="G182"/>
  <c r="G5"/>
  <c r="G10"/>
  <c r="G11"/>
  <c r="G12"/>
  <c r="G13"/>
  <c r="G16"/>
  <c r="G18"/>
  <c r="G21"/>
  <c r="G26"/>
  <c r="G27"/>
  <c r="G29"/>
  <c r="G30"/>
  <c r="G32"/>
  <c r="G35"/>
  <c r="G36"/>
  <c r="G37"/>
  <c r="G39"/>
  <c r="G45"/>
  <c r="G46"/>
  <c r="G47"/>
  <c r="G48"/>
  <c r="G49"/>
  <c r="G50"/>
  <c r="G55"/>
  <c r="G56"/>
  <c r="G59"/>
  <c r="G63"/>
  <c r="G65"/>
  <c r="G66"/>
  <c r="G67"/>
  <c r="G68"/>
  <c r="G71"/>
  <c r="G72"/>
  <c r="G73"/>
  <c r="G77"/>
  <c r="G78"/>
  <c r="G79"/>
  <c r="G82"/>
  <c r="G84"/>
  <c r="G85"/>
  <c r="G90"/>
  <c r="G91"/>
  <c r="G94"/>
  <c r="G95"/>
  <c r="G96"/>
  <c r="G98"/>
  <c r="G99"/>
  <c r="G100"/>
  <c r="G101"/>
  <c r="G103"/>
  <c r="G104"/>
  <c r="G106"/>
  <c r="G107"/>
  <c r="G108"/>
  <c r="G109"/>
  <c r="G112"/>
  <c r="G113"/>
  <c r="G116"/>
  <c r="G117"/>
  <c r="G119"/>
  <c r="G122"/>
  <c r="G123"/>
  <c r="G124"/>
  <c r="G125"/>
  <c r="G127"/>
  <c r="G128"/>
  <c r="G129"/>
  <c r="G132"/>
  <c r="G134"/>
  <c r="G139"/>
  <c r="G141"/>
  <c r="G143"/>
  <c r="G146"/>
  <c r="G149"/>
  <c r="G152"/>
  <c r="G155"/>
  <c r="G158"/>
  <c r="G159"/>
  <c r="G160"/>
  <c r="G161"/>
  <c r="G162"/>
  <c r="G165"/>
  <c r="G166"/>
  <c r="G167"/>
  <c r="G168"/>
  <c r="G169"/>
  <c r="G170"/>
  <c r="G171"/>
  <c r="G172"/>
  <c r="G173"/>
  <c r="G174"/>
  <c r="G175"/>
  <c r="G176"/>
  <c r="G177"/>
  <c r="G178"/>
  <c r="G179"/>
  <c r="G180"/>
  <c r="G183"/>
  <c r="G184"/>
  <c r="G185"/>
  <c r="G186"/>
  <c r="G187"/>
  <c r="G188"/>
  <c r="G189"/>
  <c r="G190"/>
  <c r="G191"/>
  <c r="G192"/>
  <c r="G196"/>
  <c r="G198"/>
  <c r="G201"/>
  <c r="G205"/>
  <c r="G206"/>
  <c r="G208"/>
  <c r="G209"/>
  <c r="G211"/>
  <c r="G213"/>
  <c r="G220"/>
  <c r="G221"/>
  <c r="G223"/>
  <c r="G224"/>
  <c r="G227"/>
  <c r="G228"/>
  <c r="G229"/>
  <c r="G232"/>
  <c r="G233"/>
  <c r="G234"/>
  <c r="G235"/>
  <c r="G236"/>
  <c r="G237"/>
  <c r="G240"/>
  <c r="G241"/>
  <c r="G242"/>
  <c r="G243"/>
  <c r="G246"/>
  <c r="G249"/>
  <c r="G251"/>
  <c r="G253"/>
  <c r="G255"/>
  <c r="G257"/>
  <c r="G260"/>
  <c r="G262"/>
  <c r="G264"/>
  <c r="G265"/>
  <c r="G267"/>
  <c r="G268"/>
  <c r="G270"/>
  <c r="G271"/>
  <c r="G276"/>
  <c r="G279"/>
  <c r="G281"/>
  <c r="G282"/>
  <c r="G283"/>
  <c r="G284"/>
  <c r="G285"/>
  <c r="G286"/>
  <c r="G287"/>
  <c r="G288"/>
  <c r="G289"/>
  <c r="G291"/>
  <c r="G293"/>
  <c r="G294"/>
  <c r="G295"/>
  <c r="G296"/>
  <c r="G297"/>
  <c r="G298"/>
  <c r="G299"/>
  <c r="G300"/>
  <c r="G301"/>
  <c r="G302"/>
  <c r="G303"/>
  <c r="G304"/>
  <c r="G305"/>
  <c r="G306"/>
  <c r="G307"/>
  <c r="G309"/>
  <c r="G311"/>
  <c r="G312"/>
  <c r="G313"/>
  <c r="G314"/>
  <c r="G315"/>
  <c r="G316"/>
  <c r="G317"/>
  <c r="G318"/>
  <c r="G319"/>
  <c r="G320"/>
  <c r="G322"/>
  <c r="G324"/>
  <c r="G325"/>
  <c r="G326"/>
  <c r="G327"/>
  <c r="G328"/>
  <c r="G329"/>
  <c r="G330"/>
  <c r="G331"/>
  <c r="G332"/>
  <c r="G333"/>
  <c r="G334"/>
  <c r="G335"/>
  <c r="G336"/>
  <c r="G337"/>
  <c r="G340"/>
  <c r="G344"/>
  <c r="G346"/>
  <c r="G351"/>
  <c r="G357"/>
  <c r="G360"/>
  <c r="G363"/>
  <c r="G366"/>
  <c r="G369"/>
  <c r="G370"/>
  <c r="G373"/>
  <c r="G381"/>
  <c r="G383"/>
  <c r="G384"/>
  <c r="G387"/>
  <c r="G388"/>
  <c r="G391"/>
  <c r="G394"/>
  <c r="G395"/>
  <c r="G398"/>
  <c r="G400"/>
  <c r="G401"/>
  <c r="G408"/>
  <c r="G409"/>
  <c r="G411"/>
  <c r="G413"/>
  <c r="G414"/>
  <c r="G415"/>
  <c r="G417"/>
  <c r="G421"/>
  <c r="F9"/>
  <c r="F8" s="1"/>
  <c r="F7" s="1"/>
  <c r="F420"/>
  <c r="F416"/>
  <c r="F412"/>
  <c r="F410"/>
  <c r="F407"/>
  <c r="F406"/>
  <c r="F399"/>
  <c r="F397"/>
  <c r="F393"/>
  <c r="F392" s="1"/>
  <c r="F390"/>
  <c r="F386"/>
  <c r="F385" s="1"/>
  <c r="F382"/>
  <c r="F380"/>
  <c r="F372"/>
  <c r="F368"/>
  <c r="F365"/>
  <c r="F364"/>
  <c r="F362"/>
  <c r="F361"/>
  <c r="F359"/>
  <c r="F358"/>
  <c r="F356"/>
  <c r="F355"/>
  <c r="F345"/>
  <c r="F343"/>
  <c r="F342" s="1"/>
  <c r="F339"/>
  <c r="F338" s="1"/>
  <c r="F323"/>
  <c r="F310"/>
  <c r="F292"/>
  <c r="F280"/>
  <c r="F278" s="1"/>
  <c r="F275"/>
  <c r="F274" s="1"/>
  <c r="F269"/>
  <c r="F266"/>
  <c r="F261"/>
  <c r="F259"/>
  <c r="F256"/>
  <c r="F254"/>
  <c r="F252"/>
  <c r="F250"/>
  <c r="F248"/>
  <c r="F231"/>
  <c r="F230" s="1"/>
  <c r="F226"/>
  <c r="F225" s="1"/>
  <c r="F218"/>
  <c r="F217" s="1"/>
  <c r="F212"/>
  <c r="F210"/>
  <c r="F202" s="1"/>
  <c r="F207"/>
  <c r="F200"/>
  <c r="F199" s="1"/>
  <c r="F197"/>
  <c r="F195"/>
  <c r="F157"/>
  <c r="F151"/>
  <c r="F150" s="1"/>
  <c r="F148"/>
  <c r="F147" s="1"/>
  <c r="F145"/>
  <c r="F144" s="1"/>
  <c r="F142"/>
  <c r="F140"/>
  <c r="F138"/>
  <c r="F137" s="1"/>
  <c r="F131"/>
  <c r="F121"/>
  <c r="F120" s="1"/>
  <c r="F115"/>
  <c r="F111"/>
  <c r="F110" s="1"/>
  <c r="F92"/>
  <c r="F89"/>
  <c r="F80"/>
  <c r="F76"/>
  <c r="F70"/>
  <c r="F69" s="1"/>
  <c r="F64"/>
  <c r="F62" s="1"/>
  <c r="F61" s="1"/>
  <c r="F58"/>
  <c r="F57" s="1"/>
  <c r="F54"/>
  <c r="F53"/>
  <c r="F52" s="1"/>
  <c r="F51" s="1"/>
  <c r="F43"/>
  <c r="F42" s="1"/>
  <c r="F41" s="1"/>
  <c r="F34"/>
  <c r="F31"/>
  <c r="F25"/>
  <c r="F24" s="1"/>
  <c r="F20"/>
  <c r="F19" s="1"/>
  <c r="G19" s="1"/>
  <c r="F15"/>
  <c r="E420"/>
  <c r="E416"/>
  <c r="E412"/>
  <c r="E410"/>
  <c r="E407"/>
  <c r="E406"/>
  <c r="E405" s="1"/>
  <c r="E404" s="1"/>
  <c r="E399"/>
  <c r="E397"/>
  <c r="E396" s="1"/>
  <c r="E393"/>
  <c r="E392" s="1"/>
  <c r="E390"/>
  <c r="E386"/>
  <c r="E385" s="1"/>
  <c r="E382"/>
  <c r="E380" s="1"/>
  <c r="E372"/>
  <c r="E368"/>
  <c r="E365"/>
  <c r="E364"/>
  <c r="E362"/>
  <c r="E361"/>
  <c r="E359"/>
  <c r="E358"/>
  <c r="E356"/>
  <c r="E355"/>
  <c r="E349"/>
  <c r="G349" s="1"/>
  <c r="E345"/>
  <c r="E343"/>
  <c r="E339"/>
  <c r="E338" s="1"/>
  <c r="E323"/>
  <c r="E321" s="1"/>
  <c r="E310"/>
  <c r="E308" s="1"/>
  <c r="E292"/>
  <c r="E290" s="1"/>
  <c r="E280"/>
  <c r="E278" s="1"/>
  <c r="E275"/>
  <c r="E274" s="1"/>
  <c r="E269"/>
  <c r="E266"/>
  <c r="E263"/>
  <c r="G263" s="1"/>
  <c r="E261"/>
  <c r="E259"/>
  <c r="E256"/>
  <c r="E254"/>
  <c r="E252"/>
  <c r="E250"/>
  <c r="E248"/>
  <c r="E231"/>
  <c r="E230" s="1"/>
  <c r="E226"/>
  <c r="E225" s="1"/>
  <c r="E212"/>
  <c r="E210"/>
  <c r="E207"/>
  <c r="E200"/>
  <c r="E199" s="1"/>
  <c r="E197"/>
  <c r="E195"/>
  <c r="E157"/>
  <c r="E151"/>
  <c r="E150" s="1"/>
  <c r="E148"/>
  <c r="E147" s="1"/>
  <c r="E145"/>
  <c r="E144" s="1"/>
  <c r="E142"/>
  <c r="E140"/>
  <c r="E138"/>
  <c r="E137" s="1"/>
  <c r="E131"/>
  <c r="E126"/>
  <c r="G126" s="1"/>
  <c r="E121"/>
  <c r="E115"/>
  <c r="E111"/>
  <c r="E110" s="1"/>
  <c r="E102"/>
  <c r="G102" s="1"/>
  <c r="E93"/>
  <c r="G93" s="1"/>
  <c r="E89"/>
  <c r="E83"/>
  <c r="G83" s="1"/>
  <c r="E81"/>
  <c r="E76"/>
  <c r="E70"/>
  <c r="E69" s="1"/>
  <c r="E64"/>
  <c r="E62" s="1"/>
  <c r="E61" s="1"/>
  <c r="E58"/>
  <c r="E57" s="1"/>
  <c r="E54"/>
  <c r="E53"/>
  <c r="E52" s="1"/>
  <c r="E51" s="1"/>
  <c r="E42"/>
  <c r="E41" s="1"/>
  <c r="E34"/>
  <c r="E31"/>
  <c r="E25"/>
  <c r="E24" s="1"/>
  <c r="E20"/>
  <c r="E17"/>
  <c r="E15"/>
  <c r="E9"/>
  <c r="E8" s="1"/>
  <c r="E7" s="1"/>
  <c r="E387" i="1"/>
  <c r="E210"/>
  <c r="E259"/>
  <c r="E257" s="1"/>
  <c r="E378"/>
  <c r="E200"/>
  <c r="E195"/>
  <c r="E192"/>
  <c r="E344"/>
  <c r="E347"/>
  <c r="E215"/>
  <c r="E364"/>
  <c r="E357"/>
  <c r="E353"/>
  <c r="E351" s="1"/>
  <c r="E204"/>
  <c r="E235"/>
  <c r="E227"/>
  <c r="E114"/>
  <c r="E154"/>
  <c r="E271"/>
  <c r="E303"/>
  <c r="E290"/>
  <c r="E65"/>
  <c r="E59"/>
  <c r="E57" s="1"/>
  <c r="E49"/>
  <c r="G214" i="5" l="1"/>
  <c r="E367"/>
  <c r="E403"/>
  <c r="F17"/>
  <c r="E379"/>
  <c r="G54"/>
  <c r="E342"/>
  <c r="E202"/>
  <c r="G202" s="1"/>
  <c r="E80"/>
  <c r="E258"/>
  <c r="F258"/>
  <c r="G17"/>
  <c r="G34"/>
  <c r="G256"/>
  <c r="F389"/>
  <c r="G272"/>
  <c r="G131"/>
  <c r="G142"/>
  <c r="F367"/>
  <c r="G359"/>
  <c r="G365"/>
  <c r="F341"/>
  <c r="F354"/>
  <c r="G217"/>
  <c r="F244"/>
  <c r="G310"/>
  <c r="G406"/>
  <c r="G15"/>
  <c r="G31"/>
  <c r="G51"/>
  <c r="G61"/>
  <c r="F88"/>
  <c r="G140"/>
  <c r="G150"/>
  <c r="G199"/>
  <c r="G212"/>
  <c r="G245"/>
  <c r="G254"/>
  <c r="G266"/>
  <c r="G339"/>
  <c r="G350"/>
  <c r="G358"/>
  <c r="G364"/>
  <c r="G372"/>
  <c r="G390"/>
  <c r="G399"/>
  <c r="G412"/>
  <c r="G9"/>
  <c r="G3"/>
  <c r="G24"/>
  <c r="G41"/>
  <c r="G58"/>
  <c r="G80"/>
  <c r="G115"/>
  <c r="G137"/>
  <c r="G147"/>
  <c r="G197"/>
  <c r="G210"/>
  <c r="G230"/>
  <c r="G252"/>
  <c r="G278"/>
  <c r="G338"/>
  <c r="G345"/>
  <c r="G356"/>
  <c r="G362"/>
  <c r="G368"/>
  <c r="G385"/>
  <c r="G397"/>
  <c r="G410"/>
  <c r="G7"/>
  <c r="G69"/>
  <c r="G269"/>
  <c r="G380"/>
  <c r="G416"/>
  <c r="G20"/>
  <c r="F33"/>
  <c r="G57"/>
  <c r="G76"/>
  <c r="G110"/>
  <c r="G133"/>
  <c r="G144"/>
  <c r="G207"/>
  <c r="G225"/>
  <c r="G250"/>
  <c r="G259"/>
  <c r="G274"/>
  <c r="G343"/>
  <c r="G355"/>
  <c r="G361"/>
  <c r="G382"/>
  <c r="G393"/>
  <c r="G407"/>
  <c r="G420"/>
  <c r="G292"/>
  <c r="F290"/>
  <c r="G290" s="1"/>
  <c r="G323"/>
  <c r="F321"/>
  <c r="G321" s="1"/>
  <c r="F308"/>
  <c r="G308" s="1"/>
  <c r="F396"/>
  <c r="G396" s="1"/>
  <c r="G275"/>
  <c r="G261"/>
  <c r="G226"/>
  <c r="G145"/>
  <c r="G89"/>
  <c r="G64"/>
  <c r="G52"/>
  <c r="G43"/>
  <c r="G38"/>
  <c r="G25"/>
  <c r="G4"/>
  <c r="F130"/>
  <c r="F194"/>
  <c r="F405"/>
  <c r="G392"/>
  <c r="G280"/>
  <c r="G231"/>
  <c r="G138"/>
  <c r="G111"/>
  <c r="G81"/>
  <c r="G53"/>
  <c r="G218"/>
  <c r="G203"/>
  <c r="G195"/>
  <c r="G151"/>
  <c r="G121"/>
  <c r="G70"/>
  <c r="G62"/>
  <c r="E130"/>
  <c r="G386"/>
  <c r="G248"/>
  <c r="G200"/>
  <c r="G148"/>
  <c r="G42"/>
  <c r="G8"/>
  <c r="G163"/>
  <c r="F156"/>
  <c r="F154" s="1"/>
  <c r="F153" s="1"/>
  <c r="G157"/>
  <c r="F23"/>
  <c r="F379"/>
  <c r="E23"/>
  <c r="F75"/>
  <c r="F114"/>
  <c r="E194"/>
  <c r="F14"/>
  <c r="E60"/>
  <c r="E389"/>
  <c r="E378" s="1"/>
  <c r="E92"/>
  <c r="E88" s="1"/>
  <c r="G88" s="1"/>
  <c r="E120"/>
  <c r="E114" s="1"/>
  <c r="E156"/>
  <c r="E33"/>
  <c r="E341"/>
  <c r="E244"/>
  <c r="F216"/>
  <c r="F60"/>
  <c r="E354"/>
  <c r="G354" s="1"/>
  <c r="E14"/>
  <c r="E277"/>
  <c r="E75"/>
  <c r="E74" s="1"/>
  <c r="E216"/>
  <c r="E343" i="1"/>
  <c r="E389"/>
  <c r="E383"/>
  <c r="E381"/>
  <c r="E377"/>
  <c r="E376" s="1"/>
  <c r="E375" s="1"/>
  <c r="E370"/>
  <c r="E368"/>
  <c r="E367" s="1"/>
  <c r="E363"/>
  <c r="E361"/>
  <c r="E356"/>
  <c r="E350" s="1"/>
  <c r="E341"/>
  <c r="E340"/>
  <c r="E338"/>
  <c r="E337"/>
  <c r="E335"/>
  <c r="E334"/>
  <c r="E332"/>
  <c r="E331"/>
  <c r="E328"/>
  <c r="E327" s="1"/>
  <c r="E325"/>
  <c r="E323"/>
  <c r="E319"/>
  <c r="E318" s="1"/>
  <c r="E301"/>
  <c r="E288"/>
  <c r="E269"/>
  <c r="E254"/>
  <c r="E253" s="1"/>
  <c r="E250"/>
  <c r="E247"/>
  <c r="E244"/>
  <c r="E242"/>
  <c r="E240"/>
  <c r="E237"/>
  <c r="E233"/>
  <c r="E231"/>
  <c r="E229"/>
  <c r="E214"/>
  <c r="E209"/>
  <c r="E203"/>
  <c r="E198"/>
  <c r="E191" s="1"/>
  <c r="E189"/>
  <c r="E188" s="1"/>
  <c r="E186"/>
  <c r="E184"/>
  <c r="E148"/>
  <c r="E142"/>
  <c r="E141" s="1"/>
  <c r="E139"/>
  <c r="E138" s="1"/>
  <c r="E136"/>
  <c r="E135" s="1"/>
  <c r="E133"/>
  <c r="E131"/>
  <c r="E129"/>
  <c r="E128" s="1"/>
  <c r="E126"/>
  <c r="E124"/>
  <c r="E119"/>
  <c r="E109"/>
  <c r="E105"/>
  <c r="E104" s="1"/>
  <c r="E96"/>
  <c r="E88"/>
  <c r="E84"/>
  <c r="E78"/>
  <c r="E76"/>
  <c r="E71"/>
  <c r="E64"/>
  <c r="E56"/>
  <c r="E53"/>
  <c r="E52" s="1"/>
  <c r="E48"/>
  <c r="E47" s="1"/>
  <c r="E46" s="1"/>
  <c r="E39"/>
  <c r="E38" s="1"/>
  <c r="E37" s="1"/>
  <c r="E35"/>
  <c r="E31"/>
  <c r="E28"/>
  <c r="E23"/>
  <c r="E22" s="1"/>
  <c r="E18"/>
  <c r="E15"/>
  <c r="E13"/>
  <c r="E7"/>
  <c r="E6" s="1"/>
  <c r="E5" s="1"/>
  <c r="E3"/>
  <c r="E2" s="1"/>
  <c r="G367" i="5" l="1"/>
  <c r="E330" i="1"/>
  <c r="E374"/>
  <c r="G341" i="5"/>
  <c r="F87"/>
  <c r="F86" s="1"/>
  <c r="G244"/>
  <c r="G33"/>
  <c r="G114"/>
  <c r="G194"/>
  <c r="G92"/>
  <c r="G258"/>
  <c r="F277"/>
  <c r="G277" s="1"/>
  <c r="F378"/>
  <c r="G378" s="1"/>
  <c r="G379"/>
  <c r="F404"/>
  <c r="F403" s="1"/>
  <c r="G405"/>
  <c r="G216"/>
  <c r="F74"/>
  <c r="G74" s="1"/>
  <c r="G75"/>
  <c r="G14"/>
  <c r="G23"/>
  <c r="G130"/>
  <c r="G342"/>
  <c r="G389"/>
  <c r="G120"/>
  <c r="G60"/>
  <c r="E154"/>
  <c r="G156"/>
  <c r="E87"/>
  <c r="E193"/>
  <c r="E22"/>
  <c r="E183" i="1"/>
  <c r="E226"/>
  <c r="E21"/>
  <c r="E30"/>
  <c r="E202"/>
  <c r="E256"/>
  <c r="E322"/>
  <c r="E321" s="1"/>
  <c r="E360"/>
  <c r="E349" s="1"/>
  <c r="E87"/>
  <c r="E83" s="1"/>
  <c r="E75"/>
  <c r="E70" s="1"/>
  <c r="E69" s="1"/>
  <c r="E55"/>
  <c r="E12"/>
  <c r="E113"/>
  <c r="E108" s="1"/>
  <c r="E239"/>
  <c r="E147"/>
  <c r="E145" s="1"/>
  <c r="E144" s="1"/>
  <c r="E123"/>
  <c r="G87" i="5" l="1"/>
  <c r="F22"/>
  <c r="F422" s="1"/>
  <c r="F193"/>
  <c r="G403"/>
  <c r="G404"/>
  <c r="E153"/>
  <c r="G153" s="1"/>
  <c r="G154"/>
  <c r="E20" i="1"/>
  <c r="E182"/>
  <c r="E82"/>
  <c r="E81" s="1"/>
  <c r="G22" i="5" l="1"/>
  <c r="F402"/>
  <c r="G193"/>
  <c r="E86"/>
  <c r="E373" i="1"/>
  <c r="G86" i="5" l="1"/>
  <c r="E422"/>
  <c r="E402"/>
  <c r="G402" s="1"/>
</calcChain>
</file>

<file path=xl/sharedStrings.xml><?xml version="1.0" encoding="utf-8"?>
<sst xmlns="http://schemas.openxmlformats.org/spreadsheetml/2006/main" count="3801" uniqueCount="1085">
  <si>
    <t>Муниципальная программа МО Красноуфимский округ "Градостроительное планирование территорий МО Красноуфимский округ  до 2024 года"</t>
  </si>
  <si>
    <t>0400000000</t>
  </si>
  <si>
    <t>Разработка документации по планировке территории МО Красноуфимский округ</t>
  </si>
  <si>
    <t>0412</t>
  </si>
  <si>
    <t>0400123000</t>
  </si>
  <si>
    <t>Иные закупки товаров, работ и услуг для обеспечения муниципальных нужд</t>
  </si>
  <si>
    <t>240</t>
  </si>
  <si>
    <t>Разработка проектов планировок, генеральных планов 9 населенных пунктов</t>
  </si>
  <si>
    <t>Муниципальная программа МО Красноуфимский округ "Развитие физической культуры и спорта в МО Красноуфимский округ на 2019-2024 годы"</t>
  </si>
  <si>
    <t>0500000000</t>
  </si>
  <si>
    <t>Организация и проведение мероприятий в сфере физической культуры и спорта</t>
  </si>
  <si>
    <t>1102</t>
  </si>
  <si>
    <t>0500128000</t>
  </si>
  <si>
    <t>поездки на спортивные мероприятия</t>
  </si>
  <si>
    <t>оплата по договорам (мед. обслуживание, бухгалтер, инструктор в КФКС и ТО)</t>
  </si>
  <si>
    <t>призы, печатная продукция, медали, кубки</t>
  </si>
  <si>
    <t>ГСМ, продукты питания</t>
  </si>
  <si>
    <t>Муниципальная программа МО Красноуфимский округ «Создание условий для развития малого и среднего предпринимательства, хозяйствующих субъектов в сфере АПК, коллективного садоводства в МО Красноуфимский округ до 2024 года»</t>
  </si>
  <si>
    <t>0600000000</t>
  </si>
  <si>
    <t>Содействие в развитии хозяйствования в сфере АПК</t>
  </si>
  <si>
    <t>0405</t>
  </si>
  <si>
    <t>0600123000</t>
  </si>
  <si>
    <t xml:space="preserve">Иные закупки товаров, работ и услуг для обеспечения муниципальных нужд
</t>
  </si>
  <si>
    <t>Создание условий для развития и содействие развитию малого и среднего предпринимательства</t>
  </si>
  <si>
    <t>0600223000</t>
  </si>
  <si>
    <t>Субсидии некоммерческим организациям (за исключением государственных (муниципальных) учреждений)</t>
  </si>
  <si>
    <t>630</t>
  </si>
  <si>
    <t>Субсидии на обеспечение деятельности организации по поддержке субъектов малого и среднего предпринимательмтва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</si>
  <si>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</si>
  <si>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</si>
  <si>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субъектам малого и среднего предпринимательства</t>
  </si>
  <si>
    <t>Инженерное обустройство земель для ведения коллективного садоводства</t>
  </si>
  <si>
    <t>0600323000</t>
  </si>
  <si>
    <t>субсидии СОТ на инженерное обустройство земель для ведения коллективного садоводства</t>
  </si>
  <si>
    <t>Муниципальная программа МО Красноуфимский округ "Обеспечение безопасности на территории МО Красноуфимский округ до 2024 года"</t>
  </si>
  <si>
    <t>0700000000</t>
  </si>
  <si>
    <t>Подпрограмма "Защита населения и территории МО Красноуфимский округ  от чрезвычайных ситуаций природного, техногенного и биолого-социального характера, гражданская оборона"</t>
  </si>
  <si>
    <t>0710000000</t>
  </si>
  <si>
    <t>Предупреждение и ликвидация последствий чрезвычайных ситуаций и стихийных бедствий природного, техногенного и биолого-социального характера</t>
  </si>
  <si>
    <t>0309</t>
  </si>
  <si>
    <t>0710122000</t>
  </si>
  <si>
    <t>Разработка проекта системы оповещения об угрозе возникновения ЧС</t>
  </si>
  <si>
    <t>Организация аварийно-восстановительных работ при ликвидации и предупреждении ЧС</t>
  </si>
  <si>
    <t>приобретение оборудования для обеспечения условий для организации аварийно-спасательных работ</t>
  </si>
  <si>
    <t>информирование населения в области безопасности на водных объектах</t>
  </si>
  <si>
    <t>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</si>
  <si>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0710142П00</t>
  </si>
  <si>
    <t>Иные закупки товаров, работ и услуг для обеспечения государственных (муниципальных) нужд</t>
  </si>
  <si>
    <t>Мероприятия по отлову и содержанию безнадзорных собак</t>
  </si>
  <si>
    <t>Подпрограмма "Обеспечение пожарной безопасности на территории МО Красноуфимский округ"</t>
  </si>
  <si>
    <t>0720000000</t>
  </si>
  <si>
    <t>Обеспечение первичных мер пожарной безопасности</t>
  </si>
  <si>
    <t>0310</t>
  </si>
  <si>
    <t>0720122000</t>
  </si>
  <si>
    <t>Субсидии на поддержку общественных объединений добровольной пожарной охраны</t>
  </si>
  <si>
    <t>Специальные расходы</t>
  </si>
  <si>
    <t>880</t>
  </si>
  <si>
    <t>Материальное стимулирование добровольных пожарных</t>
  </si>
  <si>
    <t>Восстановление пожарного водоснабжения на территории Муниципального образования Красноуфимский округ</t>
  </si>
  <si>
    <t>0720222000</t>
  </si>
  <si>
    <t>Подпрограмма "Комплексная профилактика правонарушений на территории МО Красноуфимский округ"</t>
  </si>
  <si>
    <t>0730000000</t>
  </si>
  <si>
    <t>Комплексная профилактика правонарушений на территории Муниципального образования Красноуфимский округ</t>
  </si>
  <si>
    <t>0314</t>
  </si>
  <si>
    <t>0730122000</t>
  </si>
  <si>
    <t>награждение сертификатами за лучшую работу комиссий по профилактике безнадзорности и правонарушений несовершеннолетних</t>
  </si>
  <si>
    <t>продукты, медикаменты (профильный лагерь "Тропа безопасности")</t>
  </si>
  <si>
    <t>призы (профильный лагерь "Тропа безопасности")</t>
  </si>
  <si>
    <t>оплата по договорам (профильный лагерь "Тропа безопасности")</t>
  </si>
  <si>
    <t>изготовление материалов проф. направленности</t>
  </si>
  <si>
    <t>добровольная народная дружина</t>
  </si>
  <si>
    <t>Подпрограмма "Мероприятия по профилактике экстемизма и терроризма, а также минимизации и ликвидации последствий проявления терроризма и эксремизма  на территории МО Красноуфимский округ"</t>
  </si>
  <si>
    <t>0740000000</t>
  </si>
  <si>
    <t xml:space="preserve">Мероприятия по профилактике терроризма и экстремизма, а также  минимизации и ликвидации  последствий проявлений терроризма  и экстремизма  на территории  МО Красноуфимский округ </t>
  </si>
  <si>
    <t>0740122000</t>
  </si>
  <si>
    <t>244</t>
  </si>
  <si>
    <t>Изготовление и размещение информационных материалов о действиях в случае возникновения угроз</t>
  </si>
  <si>
    <t>Проведение традиционных национальных мероприятий( оплата по договорам)</t>
  </si>
  <si>
    <t>Подпрограмма "Обеспечение безопасности на опасных объектах  МО Красноуфимский округ"</t>
  </si>
  <si>
    <t>0750000000</t>
  </si>
  <si>
    <t>Страхование гидротехнических сооружений и газопроводов</t>
  </si>
  <si>
    <t>0406</t>
  </si>
  <si>
    <t>0750122000</t>
  </si>
  <si>
    <t>страхование гражданской ответственности гтс</t>
  </si>
  <si>
    <t>Подпрограмма "Обеспечение рационального и безопасного природопользования в МО Красноуфимский округ"</t>
  </si>
  <si>
    <t>0760000000</t>
  </si>
  <si>
    <t>Осуществление водохозяйственных мероприятий</t>
  </si>
  <si>
    <t>0760222000</t>
  </si>
  <si>
    <t>Капитальный ремонт ГТС Александровское</t>
  </si>
  <si>
    <t>Содержание смотрителей на гтс во время паводка</t>
  </si>
  <si>
    <t>коммунальные платежи по ГТС Нижнеиргинский т/о</t>
  </si>
  <si>
    <t>Охрана окружающей среды в МО Красноуфимский округ</t>
  </si>
  <si>
    <t>0603</t>
  </si>
  <si>
    <t>0760122000</t>
  </si>
  <si>
    <t>Подпрограмма "Осуществление переданных полномочий Российской Федерации по осуществлению первичного воинского учета на территориях, где отсутствуют военные комиссариаты"</t>
  </si>
  <si>
    <t>0770000000</t>
  </si>
  <si>
    <t xml:space="preserve">Осуществление первичного воинского учета на территориях, где отсутствуют военные комиссариаты
</t>
  </si>
  <si>
    <t>0203</t>
  </si>
  <si>
    <t>0770151180</t>
  </si>
  <si>
    <t xml:space="preserve">Расходы на выплаты персоналу государственных (муниципальных) органов
</t>
  </si>
  <si>
    <t>120</t>
  </si>
  <si>
    <t>з/плата</t>
  </si>
  <si>
    <t>возмещение транспортных услуг</t>
  </si>
  <si>
    <t>страховые взносы</t>
  </si>
  <si>
    <t xml:space="preserve">Иные закупки товаров, работ и услуг для обеспечения государственных (муниципальных) нужд
</t>
  </si>
  <si>
    <t>услуги связи</t>
  </si>
  <si>
    <t>конверты</t>
  </si>
  <si>
    <t xml:space="preserve">коммунальные услуги </t>
  </si>
  <si>
    <t>аренда</t>
  </si>
  <si>
    <t>Муниципальная программа МО Красноуфимский округ "Совершенствование муниципального управления в МО Красноуфимский округ до 2024 года"</t>
  </si>
  <si>
    <t>0800000000</t>
  </si>
  <si>
    <t>Подпрограмма "Развитие и обеспечение эффективности деятельности администрации Муниципального образования Красноуфимский округ до 2024 года"</t>
  </si>
  <si>
    <t>0810000000</t>
  </si>
  <si>
    <t xml:space="preserve">Обеспечение деятельности органов местного самоуправления (центральный аппарат) </t>
  </si>
  <si>
    <t>0104</t>
  </si>
  <si>
    <t>0810121000</t>
  </si>
  <si>
    <t>установка и сопровождение системы "Консультант Плюс"</t>
  </si>
  <si>
    <t>право на пользование "Касперский"</t>
  </si>
  <si>
    <t>обслуживание сайта</t>
  </si>
  <si>
    <t>з/части и комплектующие к орг. технике</t>
  </si>
  <si>
    <t>предоставление статистической информации</t>
  </si>
  <si>
    <t>подписка</t>
  </si>
  <si>
    <t>Уплата налогов, сборов и иных платежей</t>
  </si>
  <si>
    <t>850</t>
  </si>
  <si>
    <t xml:space="preserve">Обеспечение деятельности органов местного самоуправления (прочий персонал) </t>
  </si>
  <si>
    <t>081П121000</t>
  </si>
  <si>
    <t>Обеспечение деятельности территориальных органов местного самоуправления</t>
  </si>
  <si>
    <t>0810221000</t>
  </si>
  <si>
    <t xml:space="preserve">Пособие по уходу за ребенком до 3 лет </t>
  </si>
  <si>
    <t>ремонт орг. техники, заправка картриджа</t>
  </si>
  <si>
    <t>обслуживание ПО "Похозяйственный учет"</t>
  </si>
  <si>
    <t>картриджи, комплектующие</t>
  </si>
  <si>
    <t>услуги по транспортировке газа (Приданниковский т/о)</t>
  </si>
  <si>
    <t>тех. обслуж. газового оборудования (Приданниковский т/о)</t>
  </si>
  <si>
    <t>замещение специалиста</t>
  </si>
  <si>
    <t>Подпрограмма  "Содействие реализации муниципальных функций, связанных с общегосударственным управлением до 2024  года"</t>
  </si>
  <si>
    <t>0820000000</t>
  </si>
  <si>
    <t>Субвенции для финансирования расходов на осуществление гос.полномочий по составлению списков кандидатов в присяжные заседатели</t>
  </si>
  <si>
    <t>0105</t>
  </si>
  <si>
    <t>0820251200</t>
  </si>
  <si>
    <t>канц. товары</t>
  </si>
  <si>
    <t>Содержание и ремонт объектов недвижимости, находящихся в муниципальной собственности</t>
  </si>
  <si>
    <t>0113</t>
  </si>
  <si>
    <t>0820121000</t>
  </si>
  <si>
    <t>охрана водолечебницы "Иргина"</t>
  </si>
  <si>
    <t>Прочие выплаты по обязательствам Муниципального образования</t>
  </si>
  <si>
    <t>0820122000</t>
  </si>
  <si>
    <t>уплата членских взносов</t>
  </si>
  <si>
    <t>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</si>
  <si>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0820341100</t>
  </si>
  <si>
    <t>кан.товары</t>
  </si>
  <si>
    <t>Осуществление государственного полномочия по созданию административных комиссий</t>
  </si>
  <si>
    <t>0820441200</t>
  </si>
  <si>
    <t>з/пл. начисл.</t>
  </si>
  <si>
    <t>Подпрограмма "Развитие муниципальной службы в Муниципальном образовании Красноуфимский округ до 2024 года"</t>
  </si>
  <si>
    <t>0830000000</t>
  </si>
  <si>
    <t>Обеспечение повышения квалификации  муниципальных служащих</t>
  </si>
  <si>
    <t>0830121000</t>
  </si>
  <si>
    <t>повышение квалификации муниц. служащих</t>
  </si>
  <si>
    <t>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МО Красноуфимский округ до 2024 года"</t>
  </si>
  <si>
    <t>0840000000</t>
  </si>
  <si>
    <t>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</si>
  <si>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0840146100</t>
  </si>
  <si>
    <t>оцифровка документов</t>
  </si>
  <si>
    <t>Подпрограмма "Информатизация Муниципального образования Красноуфимский округ до 2024 года"</t>
  </si>
  <si>
    <t>0850000000</t>
  </si>
  <si>
    <t>Мероприятия по обеспечению предоставления муниципальных услуг в электронном виде</t>
  </si>
  <si>
    <t>0410</t>
  </si>
  <si>
    <t>0850123000</t>
  </si>
  <si>
    <t xml:space="preserve">Приобретение электронных подписей </t>
  </si>
  <si>
    <t>Подпрограмма "Техническое обеспечение реализации муниципальной программы "Совершенствование муниципального управления в МО Красноуфимский округ до 2024 года"</t>
  </si>
  <si>
    <t>0860000000</t>
  </si>
  <si>
    <t>Оказание услуг (выполнение работ ) муниципальным учреждением.</t>
  </si>
  <si>
    <t>0860120000</t>
  </si>
  <si>
    <t>Расходы на выплаты персоналу казенных учреждений</t>
  </si>
  <si>
    <t>110</t>
  </si>
  <si>
    <t>з/пл, начис, суточные, трансп.возмещ.</t>
  </si>
  <si>
    <t xml:space="preserve">Услуги связи, интернет </t>
  </si>
  <si>
    <t xml:space="preserve">заправка картриджей, ремонт орг. техники </t>
  </si>
  <si>
    <t xml:space="preserve">Аренда помещения </t>
  </si>
  <si>
    <t xml:space="preserve">Управление, содержание и ремонт в Многоквартирном доме </t>
  </si>
  <si>
    <t xml:space="preserve">Тех/обслуживание пож. сигнализации  </t>
  </si>
  <si>
    <t xml:space="preserve">Расходы по обслуживанию электрооборудования </t>
  </si>
  <si>
    <t xml:space="preserve"> Поверка, заправка огнет-ей, калибровка тахографа   </t>
  </si>
  <si>
    <t xml:space="preserve">Оплата охранных услуг   по ул. Свободы ,22   </t>
  </si>
  <si>
    <t>страхование автомоб-ей-12 авто +2 авто</t>
  </si>
  <si>
    <t xml:space="preserve">предрейсовый, послерейсовый осмотр водит. </t>
  </si>
  <si>
    <t xml:space="preserve">Повышение квалификации       </t>
  </si>
  <si>
    <t>Канц. товары</t>
  </si>
  <si>
    <t>Технические жидкости, автошины, АКБ, запчасти,электротовары</t>
  </si>
  <si>
    <t>Хозтовары (сантехника, скобяные моющие и т.д.)</t>
  </si>
  <si>
    <t xml:space="preserve">ГСМ </t>
  </si>
  <si>
    <t>Транспортные расходы по доворам</t>
  </si>
  <si>
    <t>Муниципальная программа МО Красноуфимский округ "Развитие и модернизация жилищно-коммунального хозяйства и дорожного хозяйства, повышение  энергетической эффективности в МО Красноуфимский округ до 2024 года"</t>
  </si>
  <si>
    <t>0900000000</t>
  </si>
  <si>
    <t>Подпрограмма "Комплексное развитие и модернизация системы коммунальной инфраструктуры МО Красноуфимский округ"</t>
  </si>
  <si>
    <t>0910000000</t>
  </si>
  <si>
    <t>Бюджетные инвестиции в объекты жилищно-коммунального хозяйства</t>
  </si>
  <si>
    <t>0502</t>
  </si>
  <si>
    <t>0910123000</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</si>
  <si>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</si>
  <si>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Субсидии к отопительному сезону</t>
  </si>
  <si>
    <t>Разработка проектной документации на объекты строительства и реконструкции коммунальной инфраструктуры</t>
  </si>
  <si>
    <t>0910223000</t>
  </si>
  <si>
    <t xml:space="preserve">Бюджетные инвестиции
</t>
  </si>
  <si>
    <t>410</t>
  </si>
  <si>
    <t>Подпрограмма "Повышение  качества условий проживания населения МО Красноуфимский округ"</t>
  </si>
  <si>
    <t>0920000000</t>
  </si>
  <si>
    <t>0501</t>
  </si>
  <si>
    <t>Капитальный ремонт муниципального жилого фонда</t>
  </si>
  <si>
    <t>0920223000</t>
  </si>
  <si>
    <t>капитальный ремонт муниципального жилья</t>
  </si>
  <si>
    <t>Подпрограмма "Энергосбережение и повышение энергетической эффективности МО Красноуфимский округ"</t>
  </si>
  <si>
    <t>0930000000</t>
  </si>
  <si>
    <t>Модернизация систем и объектов коммунальной инфраструктуры, наружного освещения населенных пунктов</t>
  </si>
  <si>
    <t>0930123000</t>
  </si>
  <si>
    <t xml:space="preserve">Разработка проектной документации </t>
  </si>
  <si>
    <t>0930323000</t>
  </si>
  <si>
    <t>Экспертиза проектной документации</t>
  </si>
  <si>
    <t>0930423000</t>
  </si>
  <si>
    <t>Подпрограмма "Комплексное благоустройство территорий МО Красноуфимский округ"</t>
  </si>
  <si>
    <t>0940000000</t>
  </si>
  <si>
    <t>Мероприятия по содержанию сетей наружного освещение населенных пунктов</t>
  </si>
  <si>
    <t>0503</t>
  </si>
  <si>
    <t>0940123000</t>
  </si>
  <si>
    <t>электроэнергия</t>
  </si>
  <si>
    <t>обслуживание уличного освещения</t>
  </si>
  <si>
    <t>приобретение электроматериалов для уличного освещения</t>
  </si>
  <si>
    <t>проектирование (тех.присоединение)</t>
  </si>
  <si>
    <t>Организация и содержание мест захоронений</t>
  </si>
  <si>
    <t>0940223000</t>
  </si>
  <si>
    <t>содержание кладбищ, скотомогильников (48 шт)</t>
  </si>
  <si>
    <t>Прочие мероприятия по благоустройству</t>
  </si>
  <si>
    <t>0940523000</t>
  </si>
  <si>
    <t>выплаты по сертификатам к Дню района, Дню поселка</t>
  </si>
  <si>
    <t xml:space="preserve">окашивание </t>
  </si>
  <si>
    <t>вывоз мусора</t>
  </si>
  <si>
    <t>содержание памятников</t>
  </si>
  <si>
    <t>захоронение безродных</t>
  </si>
  <si>
    <t>приобретение игровых комплексов для детских площадок</t>
  </si>
  <si>
    <t>обрезка тополей</t>
  </si>
  <si>
    <t>акарицидная обработка</t>
  </si>
  <si>
    <t>Подпрограмма "Развитие и обеспечение сохранности сети автомобильных дорог местного значения на территории МО Красноуфимский округ"</t>
  </si>
  <si>
    <t>0950000000</t>
  </si>
  <si>
    <t>Содержание автомобильных дорог общего пользования местного значения и искусственных сооружений, расположенных на них</t>
  </si>
  <si>
    <t>0409</t>
  </si>
  <si>
    <t>0950224000</t>
  </si>
  <si>
    <t>содержание дорог</t>
  </si>
  <si>
    <t>Ремонт автомобильных дорог общего пользования местного значения и искусственных сооружений, расположенных на них</t>
  </si>
  <si>
    <t>0950324000</t>
  </si>
  <si>
    <t>0950624000</t>
  </si>
  <si>
    <t>Разработка комплексной схемы организации дорожного движения и программы комплексного развития транспортной инфраструктуры</t>
  </si>
  <si>
    <t>0950724000</t>
  </si>
  <si>
    <t>Подпрограмма "Социальная поддержка граждан и осуществление переданных полномочий Российской Федерации и Свердловской области  по предоставлению поддержки отдельным категориям граждан  в МО Красноуфимский округ"</t>
  </si>
  <si>
    <t>0960000000</t>
  </si>
  <si>
    <t>Компенсация недополученных доходов от услуг бани</t>
  </si>
  <si>
    <t>0505</t>
  </si>
  <si>
    <t>0960423000</t>
  </si>
  <si>
    <t>возмещение расходов по услугам бани</t>
  </si>
  <si>
    <t>Субвенции на осуществление государственного полномочия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услугиподдержки по частичному освобождению от платы за коммунальные услуги</t>
  </si>
  <si>
    <t>0960542700</t>
  </si>
  <si>
    <t>Соц. поддержка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</si>
  <si>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</si>
  <si>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1003</t>
  </si>
  <si>
    <t>0960149100</t>
  </si>
  <si>
    <t>расходы по доставке</t>
  </si>
  <si>
    <t xml:space="preserve">Публичные нормативные социальные выплаты гражданам
</t>
  </si>
  <si>
    <t>310</t>
  </si>
  <si>
    <t>субсидии на оплату жилого помещения и комм. услуг</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</si>
  <si>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</si>
  <si>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0960249200</t>
  </si>
  <si>
    <t>компенсация расходов на оплату жилого помещения и комм. услуг</t>
  </si>
  <si>
    <t>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</si>
  <si>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0960352500</t>
  </si>
  <si>
    <t>соц. поддержка по оплате жилого помещения и комм. услуг</t>
  </si>
  <si>
    <t>Подпрограмма "Развитие транспорта и транспортной инфраструктуры в МО Красноуфимский округ"</t>
  </si>
  <si>
    <t>0970000000</t>
  </si>
  <si>
    <t>Проведение отдельных мероприятий в области автомобильного транспорта</t>
  </si>
  <si>
    <t>0408</t>
  </si>
  <si>
    <t>0970123000</t>
  </si>
  <si>
    <t>Возмещение части затрат перевозчикам (маршрут Бугалыш-Саргая-Дегтярка)</t>
  </si>
  <si>
    <t>Подпрограмма "Обеспечение реализации муниципальной программы "Развитие и модернизация жилищно-коммунального хозяйства и дорожного хозяйства, повышение энергетической эффективности в МО Красноуфимский округ до 2024 года"</t>
  </si>
  <si>
    <t>0980000000</t>
  </si>
  <si>
    <t>Содержание отдела ЖКХ</t>
  </si>
  <si>
    <t>098П123000</t>
  </si>
  <si>
    <t>з/пл. начисл, команд.расх.</t>
  </si>
  <si>
    <t>обновление ПО Гранд Смета</t>
  </si>
  <si>
    <t>замена картриджа</t>
  </si>
  <si>
    <t>канц.товары</t>
  </si>
  <si>
    <t>Содержание отдела ЕДДС</t>
  </si>
  <si>
    <t>0980223000</t>
  </si>
  <si>
    <t xml:space="preserve">Расходы на выплаты персоналу казенных учреждений
</t>
  </si>
  <si>
    <t xml:space="preserve">Услуги связи, интернета </t>
  </si>
  <si>
    <t xml:space="preserve">Обслуживание рации </t>
  </si>
  <si>
    <t xml:space="preserve">Приобретение картриджей </t>
  </si>
  <si>
    <t xml:space="preserve">Антивирусная программа Касперский   </t>
  </si>
  <si>
    <t>ООО"Экстрим безопасность" Услуги по организации  защищенного канала передачи данных</t>
  </si>
  <si>
    <t xml:space="preserve">Электроэнергия                               </t>
  </si>
  <si>
    <t>Теплоэнергия</t>
  </si>
  <si>
    <t>Канцтовары, хозтовары, ГСМ, спецодежда</t>
  </si>
  <si>
    <t>Содержание отдела компенсаций</t>
  </si>
  <si>
    <t>1006</t>
  </si>
  <si>
    <t>0980349100</t>
  </si>
  <si>
    <t>0980449200</t>
  </si>
  <si>
    <t>повышение квалификации</t>
  </si>
  <si>
    <t>охрана</t>
  </si>
  <si>
    <t>ремонт ограждения по смете</t>
  </si>
  <si>
    <t>Подпрограмма «Мероприятия по обращению с отходами»</t>
  </si>
  <si>
    <t>0990000000</t>
  </si>
  <si>
    <t>0990122000</t>
  </si>
  <si>
    <t>ликвидация несанкционированных свалок</t>
  </si>
  <si>
    <t>Муниципальная программа МО Красноуфимский округ "Устойчивое развитие сельских территорий муниципального образования Красноуфимский округ до 2024 года"</t>
  </si>
  <si>
    <t>1100000000</t>
  </si>
  <si>
    <t>Подпрограмма "Развитие газификации МО Красноуфимский округ до 2024 года"</t>
  </si>
  <si>
    <t>1110000000</t>
  </si>
  <si>
    <t xml:space="preserve"> Проектно-изыскательские работы и экспертиза на распределительные газопроводы</t>
  </si>
  <si>
    <t>1110223000</t>
  </si>
  <si>
    <t xml:space="preserve"> Строительство распределительных газопроводов</t>
  </si>
  <si>
    <t>1110323000</t>
  </si>
  <si>
    <t>Подпрограмма "Улучшение жилищных условий граждан, проживающих в сельской местности, в том числе молодых семей и молодых специалистов, в МО Красноуфимский округ до 2024 года"</t>
  </si>
  <si>
    <t>1120000000</t>
  </si>
  <si>
    <t>Улучшение жилищных условий граждан, проживающих в сельской местности, в том числе молодых семей и молодых специалистов</t>
  </si>
  <si>
    <t>1120129000</t>
  </si>
  <si>
    <t>Социальные выплаты гражданам, кроме публичных нормативных социальных выплат</t>
  </si>
  <si>
    <t>320</t>
  </si>
  <si>
    <t>приобретение жилья гражданам, проживающим в сельской местности</t>
  </si>
  <si>
    <t>Муниципальная программа МО Красноуфимский округ "Социальная поддержка и благополучие населения МО Красноуфимский округ до 2024 года"</t>
  </si>
  <si>
    <t>1200000000</t>
  </si>
  <si>
    <t>Подпрограмма "Развитие и поддержка некоммерческих  общественных организаций и объединений в МО Красноуфимский округ до 2024 года"</t>
  </si>
  <si>
    <t>1210000000</t>
  </si>
  <si>
    <t>Поддержка социально-ориентированных некоммерческих организаций и объединений</t>
  </si>
  <si>
    <t>1210429000</t>
  </si>
  <si>
    <t>поддержка общественных организаций</t>
  </si>
  <si>
    <t>Подпрограмма "Организация общественных работ в МО Красноуфимский округ до 2024 года"</t>
  </si>
  <si>
    <t>1220000000</t>
  </si>
  <si>
    <t>Временное трудоустройство безработных граждан, испытывающих трудности в поиске работы</t>
  </si>
  <si>
    <t>1220129000</t>
  </si>
  <si>
    <t>организация общественных работ</t>
  </si>
  <si>
    <t>Подпрограмма "Профилактика туберкулеза на территории МО Красноуфимский округ до 2024 года"</t>
  </si>
  <si>
    <t>1230000000</t>
  </si>
  <si>
    <t>Проведение мероприятий по профилактике туберкулеза среди населения</t>
  </si>
  <si>
    <t>1230129000</t>
  </si>
  <si>
    <t>выпуск статей, листовок, соц. рекламы</t>
  </si>
  <si>
    <t>Подпрограмма "Ограничение распространения заболевания, вызываемого вирусом иммунодефицита человека</t>
  </si>
  <si>
    <t>1240000000</t>
  </si>
  <si>
    <t xml:space="preserve">Разработка, тиражирование информационной продукции по проблеме профилактики ВИЧ-инфекции и сопутствующих заболеваний </t>
  </si>
  <si>
    <t>1240129000</t>
  </si>
  <si>
    <t>разработка и тиражирование информационной продукции</t>
  </si>
  <si>
    <t>Муниципальная программа МО Красноуфимский округ "Формирование современной городской среды на территории Муниципального образованияКрасноуфимский округ на 2017-2022 годы"</t>
  </si>
  <si>
    <t>1300000000</t>
  </si>
  <si>
    <t>Разработка проетной документации по благоустройству дворовых и общественных территорий</t>
  </si>
  <si>
    <t>1300123000</t>
  </si>
  <si>
    <t>проектирование благоустройства общественных территорий с. Криулино</t>
  </si>
  <si>
    <t>0707</t>
  </si>
  <si>
    <t>1410127000</t>
  </si>
  <si>
    <t>оплата по договорам</t>
  </si>
  <si>
    <t>Укрепление материально-технической базы учреждений по работе с молодежью</t>
  </si>
  <si>
    <t>1410327000</t>
  </si>
  <si>
    <t>Подпрограмма "Патриотическое воспитание молодежи в МО Красноуфимский округ до 2020 года"</t>
  </si>
  <si>
    <t>1420000000</t>
  </si>
  <si>
    <t>Организация, проведение и участие в городских, окружных, областных играх, соревнованиях, сборах, фестивалях</t>
  </si>
  <si>
    <t>1420127000</t>
  </si>
  <si>
    <t>транспортные услуги</t>
  </si>
  <si>
    <t>Реализация мероприятий по патриотическому воспитанию молодых граждан на территории СО</t>
  </si>
  <si>
    <t>1420327000</t>
  </si>
  <si>
    <t>Подпрограмма "Организация трудоустройства несовершеннолетних граждан в МО Красноуфимский округ"</t>
  </si>
  <si>
    <t>1430000000</t>
  </si>
  <si>
    <t>Трудоустройство несовершеннолетних граждан МО Красноуфимский округ</t>
  </si>
  <si>
    <t>1430127000</t>
  </si>
  <si>
    <t>трудоустройство несовершеннолетних</t>
  </si>
  <si>
    <t>Подпрограмма "Обеспечение жильем молодых семей в МО Красноуфимский округ до 2024 года"</t>
  </si>
  <si>
    <t>1440000000</t>
  </si>
  <si>
    <t>Предоставление социальных выплат молодым семьям на приобретение (строительство) жилья</t>
  </si>
  <si>
    <t>1440127000</t>
  </si>
  <si>
    <t>соц. выплаты молодым семьям на приобретение жилья</t>
  </si>
  <si>
    <t>Итого по программам</t>
  </si>
  <si>
    <t>Непрограммные направления расходов</t>
  </si>
  <si>
    <t>7000000000</t>
  </si>
  <si>
    <t>Функционирование высшего должностного лица субъекта РФ и муниципального образования</t>
  </si>
  <si>
    <t>0102</t>
  </si>
  <si>
    <t>Руководство и управление в сфере установленных функций органов государственной власти субъектов РФ и органов местного самоуправления</t>
  </si>
  <si>
    <t>7000521000</t>
  </si>
  <si>
    <t>Глава муниципального образования</t>
  </si>
  <si>
    <t>санаторно-курортное лечение</t>
  </si>
  <si>
    <t xml:space="preserve">Резервные фонды местных администраций </t>
  </si>
  <si>
    <t>0111</t>
  </si>
  <si>
    <t>7000021000</t>
  </si>
  <si>
    <t>Резервные средства</t>
  </si>
  <si>
    <t>870</t>
  </si>
  <si>
    <t>резервный фонд</t>
  </si>
  <si>
    <t>Доплаты к пенсиям муниципальных служащих</t>
  </si>
  <si>
    <t>1001</t>
  </si>
  <si>
    <t>7000029000</t>
  </si>
  <si>
    <t>312</t>
  </si>
  <si>
    <t>пенсия за выслугу лет</t>
  </si>
  <si>
    <t xml:space="preserve">Обнародование (официальное опубликование) правовых актов органов муниципальной власти МО Красноуфимский округ и иной официальной информации. </t>
  </si>
  <si>
    <t>1204</t>
  </si>
  <si>
    <t>7000621000</t>
  </si>
  <si>
    <t>газета "Вперед", реклама на авторадио</t>
  </si>
  <si>
    <t>Опашка 456 000, содержание пож. Водоемов 78 000, материально технич. оснащение добровольных пожарных  208 000, заполнение пож. водоемов 40 000, оплата деятельности внештатного инспектора пожарной профилактики 150 000, обучение мерам пож. Безопасности 70000, выпуск печатной продукции 2000</t>
  </si>
  <si>
    <t>ремонт источников наружного противопожарного водоснабжения, обустройство подъездов, в т.ч. 6 396 000 доп. ср-ва</t>
  </si>
  <si>
    <t>Текущее содержание ГТС (Чувашк. и Шиловск. ГТС очистка от растительности 130 000, отсыпка гребня плотины 180 000), (Рахмангул. ГТС - очистка от растительности - 90 000, подсыпка гребня- 90 000), Саранинск. ГТС ограждение - 176 630), Нижнеирг. ГТС замена 2 фонарей, ремонт козырька - 37 850)</t>
  </si>
  <si>
    <t>Александр. ГТС (преддекл. обследов. - 20 000, расчет вероятн. вреда -80 000), Тавр. ГТС -разработка декларации безопасности - 600 000)</t>
  </si>
  <si>
    <t>обустройство источников нецентрализованного водоснабжения (Алекс., Б- Турыш, Ключик, Красносок, Криул, Нижнеирг, Озерск, Придан, Сызгинск, Тат-Еманз,Чатлык, Чувашковск)</t>
  </si>
  <si>
    <t>Борьба с борщевиком (Крылов, Приданн, Сарсин, Чатлык)</t>
  </si>
  <si>
    <t>з/пл, начис, б/л 3 дня</t>
  </si>
  <si>
    <t>ремонт орг. техники, заправка картриджей, замена вала, аккумуляторов</t>
  </si>
  <si>
    <t>обновление ПО ООО "Элвинг", Касперский</t>
  </si>
  <si>
    <t>Криптопро</t>
  </si>
  <si>
    <t>приобретение картриджа</t>
  </si>
  <si>
    <t>т/обсл ОПС</t>
  </si>
  <si>
    <t xml:space="preserve">повышение квалификации </t>
  </si>
  <si>
    <t>канц. и хоз.товары</t>
  </si>
  <si>
    <t>э/энергия</t>
  </si>
  <si>
    <t>стул офисный</t>
  </si>
  <si>
    <t>з/пл, начис., б/л 3 дня</t>
  </si>
  <si>
    <t xml:space="preserve">услуги связи и интернет </t>
  </si>
  <si>
    <t>заправка картриджа, ремонт орг. Техники, замена вала, замена аккумуляторов</t>
  </si>
  <si>
    <t>Обновление ООО Элвинг, Консультант +, Экстрим безопасность</t>
  </si>
  <si>
    <t>ЭЦП, сертификаты</t>
  </si>
  <si>
    <t>мониторы 3 шт, блок фотобарабана , приобретение картридж. 2 шт, ситемн. Блок, клавиатура - 2шт, мышь - 2 шт.</t>
  </si>
  <si>
    <t>Приобретение МФУ</t>
  </si>
  <si>
    <t>коммунальные услуги</t>
  </si>
  <si>
    <t>конверты, марки</t>
  </si>
  <si>
    <t xml:space="preserve"> шредер, стул. офис 2 шт</t>
  </si>
  <si>
    <t>хоз. товары, канц. товары, печатн. продукц</t>
  </si>
  <si>
    <t>дератизация</t>
  </si>
  <si>
    <t>ремонт кабинетов</t>
  </si>
  <si>
    <t>подключение к эл. сетям</t>
  </si>
  <si>
    <t>приобретение спец. одежды</t>
  </si>
  <si>
    <t>Приобретение дозиметра</t>
  </si>
  <si>
    <t>Приобртение метеостанции</t>
  </si>
  <si>
    <t>Тех. обсл. аппаратного комплекса системы оповещения "УПО"</t>
  </si>
  <si>
    <t>Тех. обсл. аппаратного комплекса системы оповещения "Грифон"</t>
  </si>
  <si>
    <t>ГРБС ООО "Кейс системс", Касперский, обслуживание "Контур-Зарплата", консультац. Услуги по "1С ИТС", обновление лицензии "Контур-Экстерн", обновление ключей в "Контурн-Экстерн"</t>
  </si>
  <si>
    <t>системный блок</t>
  </si>
  <si>
    <t>зап. части и комплект.</t>
  </si>
  <si>
    <t xml:space="preserve">Коммунальные расходы </t>
  </si>
  <si>
    <t>Техосмотр автомобилей</t>
  </si>
  <si>
    <t>тех. обслуживание и ремонт автомобилей</t>
  </si>
  <si>
    <t xml:space="preserve">Транспортные расходы </t>
  </si>
  <si>
    <t>Ремонт крыши зд. Ювинского ТО</t>
  </si>
  <si>
    <t>Рем. Зд. Здания администрации Советская,5</t>
  </si>
  <si>
    <t>Охрана труда оценка условия труда</t>
  </si>
  <si>
    <t>Услуги механика для водителей ТО</t>
  </si>
  <si>
    <t>Страхование пассажиров</t>
  </si>
  <si>
    <t>спец. одежда, мед. аптечки</t>
  </si>
  <si>
    <t>стул офис 4 шт.</t>
  </si>
  <si>
    <t>налог на имущество 244 000, госпошлина 3500</t>
  </si>
  <si>
    <t>ремонт комп.техники, заправка картриджа</t>
  </si>
  <si>
    <t>командировочные расходы</t>
  </si>
  <si>
    <t>0950124000</t>
  </si>
  <si>
    <t>Разработка проектной документации на объекты строительства и реконструкции автомобильных дорог общего пользования местного значения</t>
  </si>
  <si>
    <t>Проектирование ул. Ленина п. Натальинск</t>
  </si>
  <si>
    <t>текущий ремонт дорог по ТО</t>
  </si>
  <si>
    <t>0950524000</t>
  </si>
  <si>
    <t>Строительство и реконструкция автомобильных дорог общего пользования местного значения</t>
  </si>
  <si>
    <t>Мероприятия по повышению БДД на территории МО Красноуфимский округ</t>
  </si>
  <si>
    <t>БДД (содержание дорожных знаков)</t>
  </si>
  <si>
    <t>з/пл , начисл, суточные</t>
  </si>
  <si>
    <t>приобретение материальных запасов (продукты питания,наградные пособия, призы)</t>
  </si>
  <si>
    <t>приобретение аэрохоккея 2 шт., приобретение МР-512-12шт.</t>
  </si>
  <si>
    <t>пояс для единоборств 10шт, секундомер 5 шт, жид. Компас 5 шт., нож резин.- 6 шт, палка резин. 6 шт, пистолет резин-6 шт.</t>
  </si>
  <si>
    <t>приобретение ММГ АК 3 шт, каска армейская 8 шт.</t>
  </si>
  <si>
    <t>приобретение призов, кубков, благодарственных писем, баллончиков для АК, пули для МР, продукты, канц. Товары</t>
  </si>
  <si>
    <t>360</t>
  </si>
  <si>
    <t>содержание и обслуживание контейнерных площадок под ТКО</t>
  </si>
  <si>
    <t>гос. экспертиза по общественным территориям</t>
  </si>
  <si>
    <t>1300323000</t>
  </si>
  <si>
    <t>Мероприятия по повышению уровня благоустройства общественных территорий</t>
  </si>
  <si>
    <t>Поставка МТП с. Ключики 849,0 тыс. руб.(соф-ие 3%), модернизация ул. осв. п. Натальинск - 150,3т.р., строительство БМГК с. Нижнеиргинское 906,18 (соф-ие 3%)</t>
  </si>
  <si>
    <t>Субсидия МУП, в.т.ч. сервисное ообслуживание очистных сооружений в п. Сарана (МУП) - 1100,0 т.р., монтаж МТП Сарана с разводящими сетями 2964,9 т.р.</t>
  </si>
  <si>
    <t>Проектирование котельной в д. Приданниково, ул. Первомайская - 2173,0 т.р. и в с. Чатлык (2 шт) 1435,0 т.р.</t>
  </si>
  <si>
    <t>Тех. Присоединение к сети газораспределения блочно-модульной газовой котельной с. Нижнеигинское, пер. Россихина, 3 (АО Газекс)</t>
  </si>
  <si>
    <t>гос.экспертиза ПСД котельной с. Чатлык и д. Приданниково, ул. Первомайская</t>
  </si>
  <si>
    <t>0930523000</t>
  </si>
  <si>
    <t>Предоставление субсидии на реализацию мероприятий по энергосбережению и повышению энергетической эффективности в отношении общего имущества собственных помещений в многоквартирном доме</t>
  </si>
  <si>
    <t>Субсидия по переводу многокварт. домов с газа на эл. Плиты (50%)</t>
  </si>
  <si>
    <t>проектирование и экспертиза  газопровода в Калиновка-Куянково 2460,0 т.р.; мкр. Лесной с. Криулино-984,0 т.р., с. Александровское -833,4 т.р.</t>
  </si>
  <si>
    <t>Строит. контроль газопровода с. Ключики - 99 000 руб., авторский надзор строит-ва газопровода с. Ключики-26100, Строит. Контроль газопровода д. Сызги - 100000,0, авторский надзор д. Сызги - 40000,0, мониторинг с. Ключики и д. Сызги - 200000,0; стр-во газопровода Ключики-227,0т.р. соф.3%, стр-во газопровода Сызги- 416,24т.р. соф.3%, стр-во объектов "Подводящие газопроводы к зем. участкам с. Ключики, д. Сызги"-1095,0 т.р.</t>
  </si>
  <si>
    <t>Разработка проектной документации ЗСО- 700,0 т.р., проект водозаборных скважин мкр. Лесной с. Криулино и д. Н. Никитино 1842,0 т.р.</t>
  </si>
  <si>
    <t>0605</t>
  </si>
  <si>
    <t>Другие вопросы в области охраны окружающей среды</t>
  </si>
  <si>
    <t>з/плата, начисления</t>
  </si>
  <si>
    <t>заправка картриджа, ремонт орг. техники</t>
  </si>
  <si>
    <t>аттестация рабочего места специалиста по мобилизационной работе 345,0 т.р. и отдел кадров 50,0 руб.</t>
  </si>
  <si>
    <t>переплет документов</t>
  </si>
  <si>
    <t>Проведение конкурсов профессионального мастерства, поощрение победителей - 71,9т. руб., найм автобуса для поездки на обл. конкурс - 15 т. руб.</t>
  </si>
  <si>
    <t>7000029200</t>
  </si>
  <si>
    <t>840</t>
  </si>
  <si>
    <t>Исполнение муниципальных гарантий без права регрессивного требования</t>
  </si>
  <si>
    <t>Исполнение муниципальных гарантий без права регрессного требования гаранта к принципалу или уступки гаранту прав требования бенефициара к принципалу</t>
  </si>
  <si>
    <t>Муниципальная программа "Реализация молодежной политики и патриотического воспитания граждан в МО Красноуфимский округ до 2024 года"</t>
  </si>
  <si>
    <t>1400000000</t>
  </si>
  <si>
    <t>Подпрограмма "Развитие потенциала молодежи в МО Красноуфимский округ до 2024 года"</t>
  </si>
  <si>
    <t>Реализация мероприятий по работе с молодежью на территории МО Красноуфимский округ"</t>
  </si>
  <si>
    <t>1410000000</t>
  </si>
  <si>
    <t>Комплексное благ.общ террит. в д. Приданниково соф. - 850,0 тыс. руб., Криулино соф. - 1323,0 тыс. руб., расходы по выборам (листовки, канц. товары) 205,0 т.р.</t>
  </si>
  <si>
    <t>Глава Муниципального образования Красноуфимский округ</t>
  </si>
  <si>
    <t>Главный бухгалтер МКУ "Центр технического обеспечения"</t>
  </si>
  <si>
    <t>Экономист МКУ "Центр технического обеспечения"</t>
  </si>
  <si>
    <t>С.Н. Потеряхина</t>
  </si>
  <si>
    <t xml:space="preserve">                                                      О.В. Ряписов</t>
  </si>
  <si>
    <t xml:space="preserve">                                                      С.А. Кузнецова</t>
  </si>
  <si>
    <t>Анализ почвы в СЗЗ полигонов ТБО (Большетурышский, Ключиковский, Криулинский, Тавринский, Чувашковский т/о)</t>
  </si>
  <si>
    <t>приобретение орг. техники</t>
  </si>
  <si>
    <t>з/плата, начисления, 3 дня б/лист за счет ФОТ</t>
  </si>
  <si>
    <t>суточные - 30000 руб., оплата проезда и проживания в командировках 70000 руб.,  пособие по уходу за ребенком до 3-х лет -690 руб.</t>
  </si>
  <si>
    <t>госпошлина 2000, оплата адм. штрафа 10000</t>
  </si>
  <si>
    <t>приобретение моноблока 45000, МФУ 23000, принтер цветной 10 000, компьютеры 2 шт. 70000</t>
  </si>
  <si>
    <t>мебель 20000, сейф для отдела кадров 10000</t>
  </si>
  <si>
    <t>суточные 3000 руб., пособие по уходу за ребенком до 3-х лет 690 руб.</t>
  </si>
  <si>
    <t>услуги нотариуса</t>
  </si>
  <si>
    <t>приобретение печати и штампов</t>
  </si>
  <si>
    <t xml:space="preserve">Госпошлина </t>
  </si>
  <si>
    <t>Пояснительная записка к бюджету на  2020 год         вед. 901          2 чтение</t>
  </si>
  <si>
    <t>Вывоз ТКО с кладбищ</t>
  </si>
  <si>
    <t>Реконструкция дороги п. Сарана и д. Приданниково</t>
  </si>
  <si>
    <t>7000054690</t>
  </si>
  <si>
    <t>Подготовка и проведение Всероссийской переписи населения</t>
  </si>
  <si>
    <t>10.12.2019г.</t>
  </si>
  <si>
    <t>244/226</t>
  </si>
  <si>
    <t>244/222</t>
  </si>
  <si>
    <t>244/340</t>
  </si>
  <si>
    <t>632/240</t>
  </si>
  <si>
    <t>244/310</t>
  </si>
  <si>
    <t>244/225     244/226     244/340</t>
  </si>
  <si>
    <t>880/290</t>
  </si>
  <si>
    <r>
      <t>приобретение баков и обустройство площадок     (</t>
    </r>
    <r>
      <rPr>
        <sz val="12"/>
        <color rgb="FFFF0000"/>
        <rFont val="Calibri"/>
        <family val="2"/>
        <charset val="204"/>
        <scheme val="minor"/>
      </rPr>
      <t>7 032 000 руб.</t>
    </r>
    <r>
      <rPr>
        <sz val="12"/>
        <color theme="1"/>
        <rFont val="Calibri"/>
        <family val="2"/>
        <charset val="204"/>
        <scheme val="minor"/>
      </rPr>
      <t>)</t>
    </r>
  </si>
  <si>
    <r>
      <t xml:space="preserve">Обустройство площадок для крупногабаритных ТКО в черте населенных пунктов ( </t>
    </r>
    <r>
      <rPr>
        <sz val="12"/>
        <color rgb="FFFF0000"/>
        <rFont val="Calibri"/>
        <family val="2"/>
        <charset val="204"/>
        <scheme val="minor"/>
      </rPr>
      <t>4 455 500</t>
    </r>
    <r>
      <rPr>
        <sz val="12"/>
        <color theme="1"/>
        <rFont val="Calibri"/>
        <family val="2"/>
        <charset val="204"/>
        <scheme val="minor"/>
      </rPr>
      <t>)</t>
    </r>
  </si>
  <si>
    <t>244/225</t>
  </si>
  <si>
    <t>Проведение традиционных национальных мероприятий              ( оплата по договорам)</t>
  </si>
  <si>
    <t>244/227</t>
  </si>
  <si>
    <t>243/225</t>
  </si>
  <si>
    <t>244/223</t>
  </si>
  <si>
    <t>242/221</t>
  </si>
  <si>
    <t>244/224</t>
  </si>
  <si>
    <t>121/211</t>
  </si>
  <si>
    <t>122/222</t>
  </si>
  <si>
    <t>121/226</t>
  </si>
  <si>
    <t>242/225</t>
  </si>
  <si>
    <t>242/226</t>
  </si>
  <si>
    <t>242/310</t>
  </si>
  <si>
    <t>242/340</t>
  </si>
  <si>
    <t>244/221</t>
  </si>
  <si>
    <t>852/297</t>
  </si>
  <si>
    <t>111/211</t>
  </si>
  <si>
    <t>851/290</t>
  </si>
  <si>
    <t>852/290</t>
  </si>
  <si>
    <t>112/211</t>
  </si>
  <si>
    <t>413/226</t>
  </si>
  <si>
    <t>413/310</t>
  </si>
  <si>
    <t>321/262</t>
  </si>
  <si>
    <t>321/290</t>
  </si>
  <si>
    <t>322/262</t>
  </si>
  <si>
    <t>122/267</t>
  </si>
  <si>
    <t>129/213</t>
  </si>
  <si>
    <t>870/200</t>
  </si>
  <si>
    <t>843/290</t>
  </si>
  <si>
    <t>312/264</t>
  </si>
  <si>
    <t>244/349</t>
  </si>
  <si>
    <t>244/290</t>
  </si>
  <si>
    <t>811/240</t>
  </si>
  <si>
    <t>813/240</t>
  </si>
  <si>
    <t>Наименование муниципальной программы (подпрограммы)</t>
  </si>
  <si>
    <t>Подр.</t>
  </si>
  <si>
    <t>Код целевой статьи</t>
  </si>
  <si>
    <t>ВР</t>
  </si>
  <si>
    <t>Объем бюджетных ассигнований на финансовое обеспечение реализации муниципальной программы, рублей</t>
  </si>
  <si>
    <t>% исполнения</t>
  </si>
  <si>
    <t>Пояснения</t>
  </si>
  <si>
    <t>Сумма средств исполнения за 2020год. В рублях</t>
  </si>
  <si>
    <t>244/226/225</t>
  </si>
  <si>
    <t>244/340    244/222</t>
  </si>
  <si>
    <t>Техосмотр автомобилей, тех. обслуживание и ремонт автомобилей</t>
  </si>
  <si>
    <t>почтовая пересылка</t>
  </si>
  <si>
    <t>Установка пож сигнализации и 1000,00 тех присоединение ул.Терешковой,4</t>
  </si>
  <si>
    <t>оценка автомашины после ДТП</t>
  </si>
  <si>
    <t>Субвенции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</si>
  <si>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09606R4620</t>
  </si>
  <si>
    <t>Проверка сметной документации на ремонт дороги д.Приданниково</t>
  </si>
  <si>
    <t>БДД (содержание дорожных знаков) ремонт светолфора с.Криулино</t>
  </si>
  <si>
    <t>капитальный ремонт муниципального жилья ( Сарана 50000,00 и Сарсы 17860,00)</t>
  </si>
  <si>
    <t>Электроэнергия по МТП в с.Ключики и БМГ котельной с Нижнеиргинское</t>
  </si>
  <si>
    <t>Поставка МТП с. Ключики 850,0 тыс. руб.(соф-ие 3%),                                                - поставка МТП п.Сарана 739,1 тыс.руб.(соф-ие 3%)                                                    -модернизация ул. осв. п. Натальинск - 150,3т.р.,                                             -строительство БМГК с. Нижнеиргинское 906,18 (соф-ие 3%)                                                            - возврат средств в связи с неверным указанием получателя 735096,55</t>
  </si>
  <si>
    <t>Субсидии из обл. бюджета  в рамках реализации программы Свердловской области "Развитие жилищно-коммунального  хозяйства и повышение энергетической эффективности в Свердловской области до 2024года"</t>
  </si>
  <si>
    <t>0930142Б00</t>
  </si>
  <si>
    <t>0930142Б01</t>
  </si>
  <si>
    <t>Поставка МТП с. Ключики 27480000,00.,                                                - поставка МТП п.Сарана 23768055,20</t>
  </si>
  <si>
    <t>модернизация линии уличного освещения п.Березовая Роща ул.Иргинская</t>
  </si>
  <si>
    <t>оплата симкарт</t>
  </si>
  <si>
    <t>содержание кладбищ  (48 шт); скотомогильников (1 шт. Тавра) 1929738,00-обустройство площадок под ТКО</t>
  </si>
  <si>
    <t>приобретение материалов для ремонта кладбища</t>
  </si>
  <si>
    <t>91790-приобретение мотоблока, 230000 - установка памятника</t>
  </si>
  <si>
    <t>обустройство водозаборной скважины д.Колмаково</t>
  </si>
  <si>
    <t>Разработка документации по планировке территории  за счет средств областного бюджета</t>
  </si>
  <si>
    <t>0400143600</t>
  </si>
  <si>
    <t>Запланировано софинансирование из областного бюджета проведения работ по разработке проектов планировок и проектов межевания территорий МО Красноуфимский округ.</t>
  </si>
  <si>
    <t>Организация аварийно-восстановительных работ при ликвидации и предупреждении ЧС(вскрытие логов от снега и восстановление дороги до Дегтярки)</t>
  </si>
  <si>
    <t>414/310</t>
  </si>
  <si>
    <t>строительство источников наружного противопожарного водоснабжения</t>
  </si>
  <si>
    <t>сертификат по профилактики безнадзорности и правонарушений</t>
  </si>
  <si>
    <t>электро эненргия по благоустройству  общественных территорий д.Приданниково</t>
  </si>
  <si>
    <t>расходы по выборам (листовки и канц.товары)</t>
  </si>
  <si>
    <t xml:space="preserve">Комплексное благ.общ террит. в с. Криулино соф. </t>
  </si>
  <si>
    <t>130F255550</t>
  </si>
  <si>
    <t>0504</t>
  </si>
  <si>
    <t>130F255551</t>
  </si>
  <si>
    <t>Комплексное благ.общ террит. в д.Приданниково (167840-местный бюджет и 27799700,00 областной бюджет).</t>
  </si>
  <si>
    <r>
      <rPr>
        <sz val="12"/>
        <color indexed="8"/>
        <rFont val="Liberation Serif"/>
        <family val="1"/>
        <charset val="204"/>
      </rPr>
      <t xml:space="preserve">Приобретение продуктов питания для проведения мероприятий (Миротворец - 17500 руб., Служу России - 5000 руб.)    приобретение наградной атрибутики 9000(кубки.грамоты. Сертификат), цветы 1000,00 (день вывода советских войск из Афганистана).         </t>
    </r>
    <r>
      <rPr>
        <i/>
        <sz val="12"/>
        <color indexed="8"/>
        <rFont val="Calibri"/>
        <family val="2"/>
        <charset val="204"/>
      </rPr>
      <t xml:space="preserve">                  </t>
    </r>
  </si>
  <si>
    <t>14401L4970</t>
  </si>
  <si>
    <t>14950,00-проверка сметной документации на строительство подводящих газопроводов с.Ключики;                                                                 200000,00-корректировка проекта газопровода д.Сызги.</t>
  </si>
  <si>
    <t>Строит. контроль газопровода с. Ключики - 99 000 руб., авторский надзор строит-ва газопровода с. Ключики-26100, Строит. Контроль газопровода д. Сызги - 104833,94 авторский надзор д. Сызги - 99000,0, мониторинг с. Ключики - 89183,80; авторский надзор  Сызги -31354,78;  остаток от распределения 15627,48, стр-во газопровода Сызги- 416700,00 соф.3%, стр-во объектов "Подводящие газопроводы к зем. участкам с. Ключики, д. Сызги"-11030691,20р.</t>
  </si>
  <si>
    <t>1110342300</t>
  </si>
  <si>
    <t>11103L5760</t>
  </si>
  <si>
    <t>Стр-во газопровода с. Ключики.  (290 848,80 - мест.бюдж.; 9 209 400,00 - обл.бюдж.)</t>
  </si>
  <si>
    <t>Стр-во газопровода д. Сызги.  (по контракту 13 374 884,35). Ост. 15,65</t>
  </si>
  <si>
    <t>1120145672</t>
  </si>
  <si>
    <t>11201L5760</t>
  </si>
  <si>
    <t>приобретение жилья гражданам, проживающим в сельской местности (мест.бюд)</t>
  </si>
  <si>
    <t>приобретение жилья гражданам, проживающим в сельской местности (обл.бюдж)</t>
  </si>
  <si>
    <t>приобретение жилья гражданам, проживающим в сельской местности (фед.бюдж)</t>
  </si>
  <si>
    <t>приобретение средств индивидуальной защиты (приобретение масок)</t>
  </si>
  <si>
    <t>информирование населения в области безопасности на водных объектах(приобретение табличек)</t>
  </si>
  <si>
    <t>обустройство источников нецентрализованного водоснабжения (Алекс., Б- Турыш, Ключик, Красносок, Криул, Нижнеирг, Озерск, Придан, Сызгинск, Тат-Еманз,Чатлык, Чувашковский ТО 5000,00 очистка от снега и сколка льда))</t>
  </si>
  <si>
    <t>Разработка проектной документации ЗСО- 700,0 т.р.         ( исполнение 60000,00 тех.план по ЗСО с.Чатлык); проект водозаборных скважин мкр. Лесной с. Криулино и д. Н. Никитино 1842,0 т.р.</t>
  </si>
  <si>
    <t xml:space="preserve">Обустройство площадок для крупногабаритных ТКО в черте населенных пунктов </t>
  </si>
  <si>
    <t>обрезка тополей Криулинский ТО</t>
  </si>
  <si>
    <t>приобретение програмного обеспечения</t>
  </si>
  <si>
    <t>курсы повышения квалификации</t>
  </si>
  <si>
    <t>установка эл.счетчика в муниципальной квартире п.Сарана</t>
  </si>
  <si>
    <t>приобретение эл.счетчика в муниципальную квартиру Сарсы</t>
  </si>
  <si>
    <t>7000Г29200</t>
  </si>
  <si>
    <t>7000Н54690</t>
  </si>
  <si>
    <t>7000Д29000</t>
  </si>
  <si>
    <t>7000И21100</t>
  </si>
  <si>
    <t>830</t>
  </si>
  <si>
    <t>Исполнение судебных актов и искам к бюджету округа</t>
  </si>
  <si>
    <t xml:space="preserve">Исполнение судебных актов </t>
  </si>
  <si>
    <t>ИТОГОВАЯ</t>
  </si>
  <si>
    <t>812/240</t>
  </si>
  <si>
    <t>Опашка 454 000, содержание пож. Водоемов 78000, материально технич. оснащение добровольных пожарных  208 000, заполнение пож. водоемов 40 000 (исп 5428,39), оплата деятельности внештатного инспектора пожарной профилактики 150 000 (исп. 24998,03), приобретение наградной атрибутики и обучение мерам пож. безопасности 70000 (исп. 70000), выпуск печатной продукции 2000(исп.2000)</t>
  </si>
  <si>
    <t>Александр. ГТС (проведение экспертизы по кап ремонту ГТС Александровская - 300 000 (исполнение 150000,00), расчет вероятн. вреда -80 000), Тавр. ГТС -разработка декларации безопасности - 470000)</t>
  </si>
  <si>
    <t>Пояснительная записка к бюджету  за 1 квартал 2020 год         вед. 901          2 чтение</t>
  </si>
  <si>
    <t>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t>
  </si>
  <si>
    <t>0400143Г00</t>
  </si>
  <si>
    <t>0500328000</t>
  </si>
  <si>
    <t>стройконтроль</t>
  </si>
  <si>
    <t>расходы на ремонт помещения архива</t>
  </si>
  <si>
    <t>Оплата охранных услуг   по ул. Свободы ,22   Терешкова, 4</t>
  </si>
  <si>
    <t>ремонт пешеходного моста</t>
  </si>
  <si>
    <t>поддержка  чистоты и порядка на территории ТО</t>
  </si>
  <si>
    <t>приобретение материалов для ремонта памятников</t>
  </si>
  <si>
    <t>Проверка сметной документации на ремонт дороги д.Приданниково и Сарсы</t>
  </si>
  <si>
    <t>строительный контроль по реконструкции дороги п.Сарана</t>
  </si>
  <si>
    <t>установка  детских площадок</t>
  </si>
  <si>
    <t>приобретение конвертов</t>
  </si>
  <si>
    <t>обучение</t>
  </si>
  <si>
    <t>ремонт ДП</t>
  </si>
  <si>
    <t>Реализация проектов по приоритетеным направлениям  работы с молодежью на территории Свердловской области</t>
  </si>
  <si>
    <t>1410148П00</t>
  </si>
  <si>
    <t>Субсидии областного бюджета по ПП №290-ПП от 30.04.20г на изготовление экипировки, наградной продукции (проект "Безопасность жизни")</t>
  </si>
  <si>
    <t>Субсидии на  организацию военно-патриотического воспитания и допризывной подготовки молодых граждан</t>
  </si>
  <si>
    <t>1420148700</t>
  </si>
  <si>
    <t>Субсидии областного бюджета по ПП №290-ПП от 30.04.20г на зарплату специалистов, привлеченных для организации военно-спортивных игр</t>
  </si>
  <si>
    <t>Субсидии областного бюджета по ПП №290-ПП от 30.04.20г на приобретение наградной продукции, продуктов  для организации военно-спортивных игр</t>
  </si>
  <si>
    <t>Исполнение судебных актов  по  искам к бюджету округа</t>
  </si>
  <si>
    <t>7000Р21000</t>
  </si>
  <si>
    <t>оказание материальной помощи отдельной категории граждан из резервного фонда</t>
  </si>
  <si>
    <t>7000Р40700</t>
  </si>
  <si>
    <t>7000Р40701</t>
  </si>
  <si>
    <t>проведение профилактической дезинфекционной обработки мест общего пользования в многоквартирных домах</t>
  </si>
  <si>
    <t>приобретение дезинфицирующих средств на обработку многоквартирных домов</t>
  </si>
  <si>
    <t>Муниципальная программа "Профилактика терроризма, а так же минимизация и (или) ликвидация последствий его проявлений в МО Красноуфимский округ</t>
  </si>
  <si>
    <t>1500000000</t>
  </si>
  <si>
    <t>Софинансирование из областного бюджета проведения землеустроительных работ по описанию и внесению в Единый государственный реестр недвижимости сведений о границах населенных пунктов, входящих в состав МО Красноуфимский округ</t>
  </si>
  <si>
    <t>призы и наградная атрибутика для проведения спортивных мероприятий</t>
  </si>
  <si>
    <t>добровольная народная дружина (премирование)</t>
  </si>
  <si>
    <t>замещение специалистов  ТО</t>
  </si>
  <si>
    <t>0400143800</t>
  </si>
  <si>
    <t>50000-ремонт хоккейного корта Натальинск; 72706 - приобретение материалов для ремонта корта У-Баяк; 50000- приобретение материалов для ремонта стадиона Юва</t>
  </si>
  <si>
    <t>подключение к эл. сетям и обучен.</t>
  </si>
  <si>
    <t>комплектующие к орг технике</t>
  </si>
  <si>
    <t>монтаж пожарной сигнализации здание АМО</t>
  </si>
  <si>
    <t>тех экспертиза монтажа пожарной сигнализации</t>
  </si>
  <si>
    <t xml:space="preserve">строительный контроль </t>
  </si>
  <si>
    <t xml:space="preserve">Реконструкция дороги п. Сарана </t>
  </si>
  <si>
    <t>обслуживание очистных сооружений</t>
  </si>
  <si>
    <t>тех присоединение  по эл энергии МТП с Ключики</t>
  </si>
  <si>
    <t>Модернизация линии уличного освещения Приданниково 182000,00 и Тавра  ул.Космонавтов  250826,22</t>
  </si>
  <si>
    <t>очистка берега от камыша</t>
  </si>
  <si>
    <t>обрезка тополей  по ТО</t>
  </si>
  <si>
    <t>приобретение материалов для ремонта дет площадок</t>
  </si>
  <si>
    <t xml:space="preserve"> 7260,00 очистка русла реки Тавра.</t>
  </si>
  <si>
    <t>строительный контроль</t>
  </si>
  <si>
    <t>канц товары</t>
  </si>
  <si>
    <t xml:space="preserve"> 3 дня б/лист за счет ФОТ</t>
  </si>
  <si>
    <t>приобретение эл.счетчика в муниципальную квартиру Сарсы 2900: приобретение эл плиты  в мун квартиру п.Сарана, приобретение эл счетчика в муниц квартиру п.Саргая</t>
  </si>
  <si>
    <t>установка эл.счетчика в муниципальной квартире п.Сарана 2985,00 и замена приборов учета  эл энергии и воды в муниципальной квартире  Криулино 6380,00</t>
  </si>
  <si>
    <t>оплата исполнительного сбора по постановлению судебных приставов</t>
  </si>
  <si>
    <t>обустройство автобусной остановки Криулино ТО</t>
  </si>
  <si>
    <t>реконструкция  двух  автобусных остановок Тавра</t>
  </si>
  <si>
    <t>1110123000</t>
  </si>
  <si>
    <t>Разработка схем газификации</t>
  </si>
  <si>
    <t>корректировка расчетной схемы Приданниково  мкр Западный</t>
  </si>
  <si>
    <t>проектирование благоустройства общественных территорий с. Криулино и Приданниково</t>
  </si>
  <si>
    <t>1500222000</t>
  </si>
  <si>
    <t>ремонт сети передачи данных для системы видеонаблюдения с.Александровское</t>
  </si>
  <si>
    <t>1120145762</t>
  </si>
  <si>
    <t>приобретение маршрутизатора</t>
  </si>
  <si>
    <t xml:space="preserve"> Поверка, заправка огнет-ей, калибровка тахографа, ремонт конд   </t>
  </si>
  <si>
    <t>Облучатели и план эвакуации</t>
  </si>
  <si>
    <t>тернометр</t>
  </si>
  <si>
    <t>ремонт кабинета по смете</t>
  </si>
  <si>
    <t xml:space="preserve"> шредер, облучатель, счетчик</t>
  </si>
  <si>
    <t>приобретение ММГ( макет массо-габаритный)  АК  -13702,00;  винтовка пневм  2 шт  -7746,00;  будоматы 31 шт -43400.</t>
  </si>
  <si>
    <t>приобретение орг. техники:                         4109-приоб жесткого диска М-Ключики; 24499 приоб системного блока Н-Иргинск; 12999 приоб принтера  Н-Село; 24563 приоб компьютера Рахмангулово;                      17199 приоб принтера Саргая;                   6999 приоб монитора Сарсы;                        8790 приоб принтера и 10499 МФУ Тавра; 27999 приоб компьютера У-Баяк; 25000 приоб ноутбука Чувашково.</t>
  </si>
  <si>
    <t>Расходы: 1611867,22 руб.- оплата  работ по подготовке проекта внесения изменений в генеральный план;                                         583703 руб. оплата работ по описанию территориальных зон и границ населенных пунктов;                                                            49410 руб - проведения работ по разработке проектов планировок и проектов межевания территорий</t>
  </si>
  <si>
    <t>24625,00 - продукты питания для организации мероприятий;                       13375,00 - одноразовая посуда и прочие метериальные запасы для мероп-тий; 10000,00 -приобретение материалов для хоккейного корта У-Баяк;   9400,00 приобретение спорт инвенторя Чувашковский ТО.</t>
  </si>
  <si>
    <t>Расходы на приобретение призов, наградной атрибутики для награждения победителей соревнований и  конкурсов профессионального мастерства среди работников АПК.</t>
  </si>
  <si>
    <t xml:space="preserve">Предоставление субсидии СНТ №20 "Родник" на инженерное обустройство земель </t>
  </si>
  <si>
    <t>Организация аварийно-восстановительных работ при ликвидации и предупреждении ЧС: АМО 12460 - работы по технической инвенторизации противорадиационных укрытий; Красносокольский ТО 14970,78 и Нижнеиргинский ТО 21953,36 - вскрытие логов от снега; Саргаинский ТО 20000 расчистка верхней дороги на Саргаю вызванная подтоплением моста через р.Бугалышка и восстановление дороги до Дегтярки.</t>
  </si>
  <si>
    <t>установка столбов оповещения д.Сарсы</t>
  </si>
  <si>
    <t>Опашка 543000,00 (исп.461372,74), содержание пож. водоемов 51840,00 (исп 3440,), материально технич. оснащение добровольных пожарных  21247,25, заполнение пож. водоемов 59035,36 (исп 52292,16), оплата деятельности внештатного инспектора пожарной профилактики 150 000 (исп. 149988,17), приобретение наградной атрибутики и обучение мерам пож. безопасности 70000 (исп. 70000), выпуск печатной продукции 2000 (исп.2000), приобретение защитных коробов, пирамид, крышек для ПВ Сарана ТО 29960 (исп 24800)</t>
  </si>
  <si>
    <t>продукты, медикаменты, наградная атрибутика (профильный лагерь "Тропа безопасности")</t>
  </si>
  <si>
    <t>приобретение матер. (профильный лагерь "Тропа безопасности")</t>
  </si>
  <si>
    <t>Борьба с борщевиком (Крылов,  Сарсин, Чатлык)</t>
  </si>
  <si>
    <t>Скважина водозаборная Чатлык</t>
  </si>
  <si>
    <t>Александр. ГТС (проведение экспертизы по кап ремонту ГТС Александровская - 150 000 (исполнение 150000,00), расчет вероятн. вреда -80 000 исполнение 80000), Тавр. ГТС -разработка декларации безопасности - 370000 исполнено)</t>
  </si>
  <si>
    <t>канц. товары 269125,71 и приобретение штор 4750</t>
  </si>
  <si>
    <t>50000 уплата членских взносов в ассоциацию "Совет муниципальных образований": 687812,32 возврат  субсидий по ремонту ГТС по требованию  Министерства природных ресерсов в областной бюджет; 13949,50 единовременная выплата удостоянному звания Почетный гражданин МО</t>
  </si>
  <si>
    <t>з/пл. начисл. Секретарь административной комиссии</t>
  </si>
  <si>
    <t>приобретение электронных подписей специалистов для информационных систем с целью перевода муниципальных услуг в электронный вид</t>
  </si>
  <si>
    <t xml:space="preserve">Выпуск листовок по проблеме профилактики туберкулеза </t>
  </si>
  <si>
    <t>выпуск информационной продукции по проблеме профилактики ВИЧ-инфекции и сопутствующих заболеваний</t>
  </si>
  <si>
    <t>приобретение банера Александровск</t>
  </si>
  <si>
    <t>91790-приобретение мотоблока Александровск, 230000 - устройство памятника Бугалыш; 7650 приобретение тримера У-Маш; приобретение оборудования для дет площадки 50000 Бугалыш и 50000 У-Маш.</t>
  </si>
  <si>
    <t>приобретение указателей с названиями улиц для ТО</t>
  </si>
  <si>
    <t>аккарицидная обработка</t>
  </si>
  <si>
    <t>подготовка тех плана по газификации с Ключики</t>
  </si>
  <si>
    <t>0940540700</t>
  </si>
  <si>
    <t>Обработка очагов от новой коронавирусной инфекции COVID-19</t>
  </si>
  <si>
    <t>Муниципальная программа "Развитие системы образования в МО Красноуфимский округ до 2024 года"</t>
  </si>
  <si>
    <t>0200000000</t>
  </si>
  <si>
    <t>Подпрограмма "Развитие системы дошкольного образования в МО Красноуфимский округ до 2020 года"</t>
  </si>
  <si>
    <t>0210000000</t>
  </si>
  <si>
    <t>0701</t>
  </si>
  <si>
    <t>0210225000</t>
  </si>
  <si>
    <t>заработная плата 11950002,46; начисления -3821864,32, больничные-60753,82</t>
  </si>
  <si>
    <t>исполнение судебных решений</t>
  </si>
  <si>
    <t>0210325000</t>
  </si>
  <si>
    <t>заработная плата 23273172,11; иные выплаты 158181,58; начисления -7611552,98 ;услуги связи 198237,59; коммунальные 12123847,22; дератизация 401560 ; пожарная сигнализация 425890 ; тревожная кнопка 194630  ; обслуживание счетчиков 401365 , ТБО 92300; ПАК 395600 ; услуги электрика, сварщика, слесаря 256934,6;ремонт 484315,73, оценка условий труда ; аккарицидная обработка 42000 ; производственный контроль 751476,74 ;медицинские осмотры 1255184,12, гигиеническое обучение 26900; охрана 391619, проектные работы 16787, текущий ремонт и строительные материалы 556000 ; основные средства 231251,38; материальные запасы 588550 ;компенсация многодетным 1681029,94;  заправка картриджа программное обеспечение , налог на имущ 4652631</t>
  </si>
  <si>
    <t>0210425000</t>
  </si>
  <si>
    <t>Родительская плата</t>
  </si>
  <si>
    <t>0210525000</t>
  </si>
  <si>
    <t>Питание сотрудников</t>
  </si>
  <si>
    <t>0210145110</t>
  </si>
  <si>
    <t>Субвенции з/плата</t>
  </si>
  <si>
    <t>Субвенции з/плата (субсидии )</t>
  </si>
  <si>
    <t>0210145120</t>
  </si>
  <si>
    <t>субвенции учебные расходы</t>
  </si>
  <si>
    <t>субвенции учебные расходы (субсидии )</t>
  </si>
  <si>
    <t>Подпрограмма "Развитие системы общего образования В МО Красноуфимский округ до 2020 года"</t>
  </si>
  <si>
    <t>0220000000</t>
  </si>
  <si>
    <t>0220145310</t>
  </si>
  <si>
    <t>0220145320</t>
  </si>
  <si>
    <t>0702</t>
  </si>
  <si>
    <t>0220225000</t>
  </si>
  <si>
    <t>Питание детей (компенсация)</t>
  </si>
  <si>
    <t>0220525000</t>
  </si>
  <si>
    <t>заработная плата 18214916,63;начисления на з/п  5646719,38, больничные 95257,57 пособие 57,5</t>
  </si>
  <si>
    <t>Приобретение товаров, работ, услуг в пользу граждан в целях их социального обеспечения</t>
  </si>
  <si>
    <t xml:space="preserve">налог на имущество  </t>
  </si>
  <si>
    <t>госпошлина по решению суда</t>
  </si>
  <si>
    <t>0220625000</t>
  </si>
  <si>
    <r>
      <t xml:space="preserve">заработная плата 37250818,30; начисления на з/п 11978601,46; иные выплаты, больничные   245917,71,   услуги связи  120283,29; коммунальные услуги 24850304,71; заправка картриджей 25600 ; дератизация 693222; поверка счетчиков ; пожарная сигнализация 494233; тревожная кнопка 394800, перезарядка огнетушителей 49000;обслуживание счетчиков 428655; ремонт автобусов 389900 ;техосмотр 236031,95,ремонт 335032,75, техобслуживание 295600; ПАК 360651,01; аккарицидная обработка 45000; производственный контроль 983446,98, медицинские, профилактические осмотры , курсы. гигиеническое обучение 1770013,59; предрейсовый осмотр 22000, охрана 585620; ГЛОНАСС 76530; программное обспечение 302001,84; автостраховка 132578,22; налог на имущество 943214,  проекты монтажа пож.сигн ; материальные запасы, электроматериалы 1185676,74 ; ГСМ 696260;  текущий ремонт 677975,21; запчасти 365880 ; </t>
    </r>
    <r>
      <rPr>
        <sz val="14"/>
        <rFont val="Liberation Serif"/>
        <family val="1"/>
        <charset val="204"/>
      </rPr>
      <t>экспертиза смет 183721,8</t>
    </r>
    <r>
      <rPr>
        <sz val="14"/>
        <color theme="1"/>
        <rFont val="Liberation Serif"/>
        <family val="1"/>
        <charset val="204"/>
      </rPr>
      <t xml:space="preserve"> , кредиторская задолженность, основные средства 290059</t>
    </r>
  </si>
  <si>
    <t>0220725000</t>
  </si>
  <si>
    <t>плата за питание  учащихся-платников</t>
  </si>
  <si>
    <t>0220825000</t>
  </si>
  <si>
    <t>организация военно-полевых сборов (приобретение продуктов питания)</t>
  </si>
  <si>
    <t>0220925000</t>
  </si>
  <si>
    <t>0220245400</t>
  </si>
  <si>
    <t>0709</t>
  </si>
  <si>
    <t>0220345200</t>
  </si>
  <si>
    <t xml:space="preserve">проезд детей сирот </t>
  </si>
  <si>
    <t>0221140700</t>
  </si>
  <si>
    <t>приобретение планшетов</t>
  </si>
  <si>
    <t>1004</t>
  </si>
  <si>
    <t>0221145400</t>
  </si>
  <si>
    <t>0221245400</t>
  </si>
  <si>
    <t>02202L3040</t>
  </si>
  <si>
    <t>02212L3030</t>
  </si>
  <si>
    <t>Подпрограмма "Развитие системы дополнительного образования в МО К;расноуфимский округ до 2020 года"</t>
  </si>
  <si>
    <t>0230000000</t>
  </si>
  <si>
    <t>0703</t>
  </si>
  <si>
    <t>0230125000</t>
  </si>
  <si>
    <t>на выполнение муниципального задания РЦ ДОД по доп.образованию детей</t>
  </si>
  <si>
    <t>023Р548Г00</t>
  </si>
  <si>
    <t>0230525000</t>
  </si>
  <si>
    <t>Подпрограмма "Организация отдыха и оздоровления детей в каникулярное время в МО Красноуфимский округ до 2020 года "</t>
  </si>
  <si>
    <t>0240000000</t>
  </si>
  <si>
    <t>0240125000</t>
  </si>
  <si>
    <t>Содержание оздоровительного лагеря "Черкасово"</t>
  </si>
  <si>
    <t>0240245600</t>
  </si>
  <si>
    <t>оздоровление детей</t>
  </si>
  <si>
    <t>0240225000</t>
  </si>
  <si>
    <t xml:space="preserve">приобретение санаторно-курортных путевок </t>
  </si>
  <si>
    <t xml:space="preserve">приобретение санаторно-курортных путевок, путевок в загородные оздоровительные лагеря и лагеря дневного образования </t>
  </si>
  <si>
    <t>0240325000</t>
  </si>
  <si>
    <t>строительный контроль корпуса</t>
  </si>
  <si>
    <t>0240445500</t>
  </si>
  <si>
    <t>Подпрограмма "Укрепление и развитие  материально-технической базы образовательных организаций в МО Красноуфимский округ до 2020 года"</t>
  </si>
  <si>
    <t>0250000000</t>
  </si>
  <si>
    <t>0250125000</t>
  </si>
  <si>
    <t>ремонт ограждения д/с</t>
  </si>
  <si>
    <t>ремонт ограждения школ</t>
  </si>
  <si>
    <t>0250225000</t>
  </si>
  <si>
    <t xml:space="preserve">капитальный ремонт Черкасово (Капремонт кухни,Текущий ремонт столовой клуба, сцены, медпункта и прачечной,) Текущий ремонт корпусов 1,3,5,6,7,8,9,овощехранилища, крыши прачечной </t>
  </si>
  <si>
    <t>0250625000</t>
  </si>
  <si>
    <t>строительство стадиона Натальинск сош</t>
  </si>
  <si>
    <t>проект</t>
  </si>
  <si>
    <t>0250645Г00</t>
  </si>
  <si>
    <t>0251325000</t>
  </si>
  <si>
    <t>проект строительства спортивного зала Тавринская СОШ</t>
  </si>
  <si>
    <t xml:space="preserve">госэкспертиза </t>
  </si>
  <si>
    <t>0251525000</t>
  </si>
  <si>
    <t>антитеррористическая безопасность</t>
  </si>
  <si>
    <t>0251625000</t>
  </si>
  <si>
    <t>создание центра гуманитарного и цифрового направления</t>
  </si>
  <si>
    <t>025Е125000</t>
  </si>
  <si>
    <t>0251825000</t>
  </si>
  <si>
    <t>0252040900</t>
  </si>
  <si>
    <t>приобретение дез.средств для ДОУ, лагеря и ППЭ</t>
  </si>
  <si>
    <t>025Е250970</t>
  </si>
  <si>
    <t>Ремонт спортзала Сарсинская СОШ</t>
  </si>
  <si>
    <t>0252125000</t>
  </si>
  <si>
    <t>дез.средства</t>
  </si>
  <si>
    <t>0251440700</t>
  </si>
  <si>
    <t>резервный фонд на ремонт окон</t>
  </si>
  <si>
    <t>резервный фонд на лыжи</t>
  </si>
  <si>
    <t>Подпрограмма "Обеспечение реализации Муниципальной программы "Развитие системы образования в МО Красноуфимский округ до 2020 года "</t>
  </si>
  <si>
    <t>0260000000</t>
  </si>
  <si>
    <t>0260121000</t>
  </si>
  <si>
    <t xml:space="preserve">заработная плата 1848437,35; начисления на з/п 558228,08 </t>
  </si>
  <si>
    <t>0260225000</t>
  </si>
  <si>
    <t xml:space="preserve">заработная плата 5472668,13; начисления на з/п 1652662,94, </t>
  </si>
  <si>
    <t>услуги свяязи 19713,92;трансп услуги , коммунальные 159198,74, содержание зданий 22577, прочие услуги 97633 материальные запасы, ГМС, содержание здания 900118,5, основные средства 35299, страховка 7785,9, автомобиль 1181838</t>
  </si>
  <si>
    <t>штраф</t>
  </si>
  <si>
    <t>госполшина</t>
  </si>
  <si>
    <t>026П121000</t>
  </si>
  <si>
    <t>заработная плата 208973,31  начисления 63109,94</t>
  </si>
  <si>
    <t>0260425000</t>
  </si>
  <si>
    <t xml:space="preserve">Подарочные наборы, цветы, подарочные сертификаты </t>
  </si>
  <si>
    <t xml:space="preserve"> спальный корпус</t>
  </si>
  <si>
    <t>Муниципальная программа "Развитие культуры в МО Красноуфимский округ до 2024 года"</t>
  </si>
  <si>
    <t>0300000000</t>
  </si>
  <si>
    <t>000</t>
  </si>
  <si>
    <t>610</t>
  </si>
  <si>
    <t>Подпрограмма "Развитие образования в сфере культуры и искусства в МО Красноуфимский округ до 2024 года"</t>
  </si>
  <si>
    <t>0320000000</t>
  </si>
  <si>
    <t>0320126000</t>
  </si>
  <si>
    <t>0320246600</t>
  </si>
  <si>
    <t>1 160 675,88 руб.-ОТ, 350 524,12-начисления на ОТ</t>
  </si>
  <si>
    <t>0320140900</t>
  </si>
  <si>
    <t>120 890,00 руб.-медтехника, 40 710,00 руб.-мед. материалы.</t>
  </si>
  <si>
    <t>9 989 503,71 руб. ОТ и пособия, 2 756 114,24 руб.-начисления на ОТ,3 547,74 руб.-услуги связи, 9 612,32 руб.- заправка картр.,5 387,68 руб.-договора ГПХ, 6 600,00 руб.-услуги проведения конкусов, 45 842,00 руб.-мед. осмотр,720,00- ТО диспетчера обращений граждан, 48 260,00-нецелевое использ.;12 400,00руб.-муз. инструменты, 18 400,00 руб.-мебель, 16 499,00 руб.-МФУ;печ. продукция 6 655,00 руб.,канц. товары-9 187,90 руб., транспортный налог 1 768,00 руб., 472  486,00 руб-ОТ,142 691,00 руб.-начисления на ОТ.</t>
  </si>
  <si>
    <t>0801</t>
  </si>
  <si>
    <t>Подпрограмма "Развитие культуры и искусства в МО Красноуфимский округ до 2024 года"</t>
  </si>
  <si>
    <t>0310000000</t>
  </si>
  <si>
    <t>Организация деятельности учреждений культуры и искусства культурно-досуговой сферы</t>
  </si>
  <si>
    <t>0310126000</t>
  </si>
  <si>
    <t>Субсидии бюджетным учреждениям</t>
  </si>
  <si>
    <t>Обеспечение мероприятий по укреплению материально-технической базы учреждений культуры, в том числе капремонт зданий, в которых размещаются учреждения культуры</t>
  </si>
  <si>
    <t xml:space="preserve">Субсидии бюджетным учреждениям </t>
  </si>
  <si>
    <t>0310126300</t>
  </si>
  <si>
    <t>Организация библиотечного обслуживания населения, формирование и хранение библиотечных фондов муниципальных библиотек</t>
  </si>
  <si>
    <t>0310326000</t>
  </si>
  <si>
    <t>Создание условий для развития местного народного творчества</t>
  </si>
  <si>
    <t>0310426000</t>
  </si>
  <si>
    <t>3 529 461,39 руб.-зарпл.и пособия, 1 086 900,21-начисл на зарпл.; 78 000,00руб.-пошив платьев, костюмов;             516 157,50 руб.-приобр. ОС (костюмы сценич.., хоз. инвентарь, муз. оборудов.); 82 342,50руб.-увелич. стоим. МЗ(материалы для пошива, обувь)</t>
  </si>
  <si>
    <t>Выплата денежного поощрения лучшим муниципальным учреждениям и работникам культуры (Библиотеки)</t>
  </si>
  <si>
    <t>03133L5190</t>
  </si>
  <si>
    <t>49 923,20 - Заработная плата; 15 076,80 - Начисления на олату труда; 210 204,00-Текущий ремонт  библиотеки.</t>
  </si>
  <si>
    <t>Мероприятия в сфере культуры и искусства для незащищенных слоев населения</t>
  </si>
  <si>
    <t>0804</t>
  </si>
  <si>
    <t>0310526000</t>
  </si>
  <si>
    <t>17 485,00 руб.-услуги по организ.питания, 244 000,00-шатер,навес, палатка, 241 000,00руб.-увеличение стоим. МЗ (продукты питания, подарочн.сертиф.,сувенирн.продукция)</t>
  </si>
  <si>
    <t>Создание условий для развития местных ремесел и промыслов</t>
  </si>
  <si>
    <t>0340126000</t>
  </si>
  <si>
    <t>32 000,00 руб.-увелич. стоим. ОС (палатка торговая)</t>
  </si>
  <si>
    <t>0310345192</t>
  </si>
  <si>
    <t>240 000,00руб.-увеличение стоимости ОС (литература)</t>
  </si>
  <si>
    <t>0310140700</t>
  </si>
  <si>
    <t>192 500,00руб.-увеличение стоим. ОС (приобр. сценич. костюмов, обуви)</t>
  </si>
  <si>
    <t>0310140900</t>
  </si>
  <si>
    <t>1 524 850,00 руб.-мед. оборудование (бесконт. термометры, рециркуляторы бак.,облучатели бак.), 22 750,00 руб.-увеличение стоим. МЗ .</t>
  </si>
  <si>
    <t>Подпрограмма "Обеспечение реализации муниципальной программы МО Красноуфимский округ "Развитие культуры в МО Красноуфимский округ до 2024 года"</t>
  </si>
  <si>
    <t>0330000000</t>
  </si>
  <si>
    <t>Обеспечение деятельности органов местного самоуправления (центральный аппарат культура)</t>
  </si>
  <si>
    <t>0330121000</t>
  </si>
  <si>
    <t>229 813,63 руб. Зар. плата и пособия; 58 917,13 руб.-начисления на ОТ; 400,00-командировочн.</t>
  </si>
  <si>
    <t>Расходы на выплаты персоналу государственных (муниципальных) органов</t>
  </si>
  <si>
    <t>519 875,18 руб.- зар.плата и пособия, 600,00 руб.-командировочн., 145 836,32 руб.-начисления на выплаты по ОТ</t>
  </si>
  <si>
    <t>строительство источников наружного противопожарного водоснабжения (АМО 3620077,55 и Баяк ТО 550660,57)</t>
  </si>
  <si>
    <t>стройконтроль (АМО 77469,21 и Баяк ТО 11527,01)</t>
  </si>
  <si>
    <t>сертификат по профилактики безнадзорности и правонарушений (приобретение ламинатора)</t>
  </si>
  <si>
    <t>Поставка МТП с. Ключики 850000.(соф-ие 3%),                                                - поставка МТП п.Сарана 735096,55(соф-ие 3%)                                                                                                                                                         - возврат средств в связи с неверным указанием получателя 735096,55</t>
  </si>
  <si>
    <r>
      <rPr>
        <sz val="14"/>
        <color indexed="8"/>
        <rFont val="Liberation Serif"/>
        <family val="1"/>
        <charset val="204"/>
      </rPr>
      <t xml:space="preserve">Приобретение продуктов питания для проведения мероприятий (Миротворец - 17500 руб., Служу России - 5000 руб.)    приобретение наградной атрибутики 9000(кубки.грамоты.) Сертификаты -1200,00, цветы 1000,00 (день вывода советских войск из Афганистана).приобретение фанеры и ткани  для изготовления игрового инвенторя -3456,00 и игровой инвентарь -23858,56 и пули,шарики,баллончики - 28968,88 (Военно-патриотическая, оздоровительная смена "Дружинник" в МАУ ЗОЛ Черкасово).         </t>
    </r>
    <r>
      <rPr>
        <i/>
        <sz val="14"/>
        <color indexed="8"/>
        <rFont val="Liberation Serif"/>
        <family val="1"/>
        <charset val="204"/>
      </rPr>
      <t xml:space="preserve">                  </t>
    </r>
  </si>
  <si>
    <t>49 310 174,32 руб.-ОТ и пособий, 16 147 004,85 руб.-начисления на ОТ; 148 992,09 руб.-услуги связи, 40 891,20 руб.-транспортные услуги; 18 683 167,00 руб.-комм.услуги; 83 200,00 руб.-контроль при выполнении строит. работ; 60 150,00 руб.-рем. орг. техники,51 000,00руб.- услуги спец. техники; 4 795 767,54 руб.- текущ.рем.,560 888,00-ТО пож сигнализ., 389 400,00 руб.-ТО инж. сетей.; 152 025,00-огнезащитная обработка дер. конструкций, 134 640,02 руб.-дезинфекция;              18 856,87руб.-дог. ГПХ, 138 330,00 руб.-   обучение,69 819,00 руб.-мед.осмотр,1 000,00 руб.-выдача тех заключений,35 948,00-монтаж пож. сигн., 51 000,00 руб.- ПО, 45 950 00,00 руб.-проверка сметной документации, 43 200,00 руб.-спец.оц.услов.труда; 23 386,80 руб.-метрологич. расчет., 1 673 556,36 руб.-приобр. ОС ( орг. техника, световые приборы, муз. и спорт.оборуд.,эл.оборуд., конц.реквизит,мебель,хоз.инв.); 2 660 546,45 руб. -увеличение стоим. МЗ (дрова,строит. и эл.материалы ,реквизит, призы и сувенирн. продукция), 870 852,00 руб.-налог на имущ., 5469,00 руб.-трансп. налог, 215124,02- оплата кредиторской задолженности за декабрь 2019 года за электроэнергию</t>
  </si>
  <si>
    <t>Расходы на приобретение сценической обуви и костюмов за счет средств резервного фонда Правительства Свердловской области</t>
  </si>
  <si>
    <t>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t>
  </si>
  <si>
    <t>Расходы на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</si>
  <si>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Подпрограмма "Развитие добровольческих (волонтерских) организаций в Муниципальном образовании Красноуфимский округ до 2024 года"</t>
  </si>
  <si>
    <t>Содействие добровольческим (волонтерским) и некоммерческим организациям в целях стимулирования их работы, в том числе по реализации социокультурных проектов в сельской местности</t>
  </si>
  <si>
    <t>0350000000</t>
  </si>
  <si>
    <t>0350126000</t>
  </si>
  <si>
    <t>031A155193</t>
  </si>
  <si>
    <t>Расходы на проведение ремонтных работ в зданиях и помещениях, в которых размещаются муниципальные учреждения культурно-досугового типа в сельской местности</t>
  </si>
  <si>
    <t>17 928 256,05 руб.-зарпл.и пособия, 5 392 051,38 руб.-начисл на зарпл.,  851 365,89-услуги связи, 1 293 498,40 руб-комм.усл.; 44 400,00 ТО пож.сигн., 399 878,20 руб.-тек.рем. библ. 67 100,00-обслуживание инж. сетей, 9 869,57-дезинф.; 40 000,00-демонтаж, монтаж и пускон. работы оборудов.-компл. спутн.маршр,510 616,44 руб.-поставка периодич. печ. изданий, 236 696,00 руб.-ПО, 6 000,00 руб.-обучение;. 1 630 273,00  руб.-приобр. ОС ( мебель, шторы,таблич.,литература,  дооборуд.пож.сигн и т.д.).; 571 700,00-увеличение стоим. МЗ (строит. материалы,хоз. и канц.товары, печ.продукц..,призы,подарки). Оплата кредит.задолж. за 2019 год: 25 190,90 руб. за связь, 26 861,53 руб.-комм. услуги, 48 000,00руб.-литература</t>
  </si>
  <si>
    <t>Подпрограмма "Сохранение, возрождение и развитие народных художественных промыслов и ремесел в Муниципальном образовании Красноуфимский округ до 2024 года"</t>
  </si>
  <si>
    <t>Муниципальная программа МО Красноуфимский округ "Управление  муниципальными  финансами МО  Красноуфимский  округ до 2024 года"</t>
  </si>
  <si>
    <t>1301</t>
  </si>
  <si>
    <t>1000000000</t>
  </si>
  <si>
    <t>Подпрограмма "Управление муниципальным долгом"</t>
  </si>
  <si>
    <t>1030000000</t>
  </si>
  <si>
    <t>Процентные платежи по муниципальному долгу</t>
  </si>
  <si>
    <t>1030121000</t>
  </si>
  <si>
    <t>Обслуживание муниципального долга</t>
  </si>
  <si>
    <t>730</t>
  </si>
  <si>
    <t>Подпрограмма "Обеспечение реализации муниципальной программы МО Красноуфимский округ "Управление муниципальными финансами МО Красноуфимский округ до 2024 года"</t>
  </si>
  <si>
    <t>0106</t>
  </si>
  <si>
    <t>1050000000</t>
  </si>
  <si>
    <t>Обеспечение деятельности финансовых органов (центральный аппарат)</t>
  </si>
  <si>
    <t>1050121000</t>
  </si>
  <si>
    <t>Обеспечение деятельности финансовых органов (прочий персонал)</t>
  </si>
  <si>
    <t>105П121000</t>
  </si>
  <si>
    <t>Обеспечение деятельности финансовых, налоговых и таможенных органов и органов финансового (финансово-бюжетного ) надзора</t>
  </si>
  <si>
    <t>7000121000</t>
  </si>
  <si>
    <t>з/плата  за янв.-дек. - 1070795,32 руб., б/л засчет работодат. - 3874,2 руб., начисления на ФОТ - 338403,01 руб.</t>
  </si>
  <si>
    <t>заправка катриджа - 2500 руб., чистка картриджа - 300 руб.; ремонт компьютера (замена жесткого диска, др.комплектующих) - 5800 руб.</t>
  </si>
  <si>
    <t>экономия бюджетных средств перераспределена (в октябре2019г.) на выплату зар.платы</t>
  </si>
  <si>
    <t>получение заключения от специализированной организации на списание основных средств</t>
  </si>
  <si>
    <t>Приобретение монитора, ИБП 2 шт. - 13997 руб.</t>
  </si>
  <si>
    <t xml:space="preserve">Почтовые расходы </t>
  </si>
  <si>
    <t>9661 руб. - приобретение бумаги, 2331,92 руб. - приобретение канцтоваров, клише, рулетки; 2000 руб. - магкий инвентарь (шторы)</t>
  </si>
  <si>
    <t>7000321000</t>
  </si>
  <si>
    <t>з/плата - 750962,88 руб., начисления на ФОТ - 278315,78 руб., б/л за счет работодателя - 10887,06 руб.</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</si>
  <si>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</si>
  <si>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</si>
  <si>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выплата зарплаты за янв.-дек.2020 г. - 1268994,89 руб., б/з за счет работодателя - 5296,38 руб., начисления на ФОТ - 381092,67 руб., оплата суточных в командировках - 2000 руб.</t>
  </si>
  <si>
    <t>заправка картриджа, чистка драма</t>
  </si>
  <si>
    <t xml:space="preserve">приобретение комплектующих </t>
  </si>
  <si>
    <t>Услуги нотариуса - 1840 руб.</t>
  </si>
  <si>
    <t>приобретение печатной продукции</t>
  </si>
  <si>
    <t>7000П21000</t>
  </si>
  <si>
    <t>Расчет при увольнении делопроизводителя - 4461,44 руб., начисления на ФОТ - 1347,35 руб.</t>
  </si>
  <si>
    <t>Выполнение обязательств по выплате вознаграждений агентов</t>
  </si>
  <si>
    <t>7000921000</t>
  </si>
  <si>
    <t>выплата агентского вознаграждения Энергосбыт+ за найм жилья ( текущая задолженность за агентское вознаграждение 2521,78 руб.)</t>
  </si>
  <si>
    <t>Муниципальная программа МО Красноуфимский округ "Повышение эффективности управления муниципальной собственностью МО Красноуфимский округ до 2024 года"</t>
  </si>
  <si>
    <t>01000000000</t>
  </si>
  <si>
    <t>Подпрограмма "Управление муниципальной собственностью и приватизация муниципального имущества"</t>
  </si>
  <si>
    <t>01100000000</t>
  </si>
  <si>
    <t>Оформление права собственности МО Красноуфимский округ на объекты недвижимости</t>
  </si>
  <si>
    <t>0110122000</t>
  </si>
  <si>
    <t>Иные закупки товаров, работи и услуг для обеспечения государственных (муниципальных) нужд</t>
  </si>
  <si>
    <t xml:space="preserve">оценка рыночной стоимости </t>
  </si>
  <si>
    <t>Подпрограмма "Актуализация сведений государственного кадастра недвижимости МО Красноуфимский округ"</t>
  </si>
  <si>
    <t>0120000000</t>
  </si>
  <si>
    <t>Межевание земельных участков, составление технических планов</t>
  </si>
  <si>
    <t>0120123000</t>
  </si>
  <si>
    <t>кадастровые работы по межеванию и сотавлению технических планов земельных участков и объектов.</t>
  </si>
  <si>
    <t>Субсидии на проведение кадастровых работ по образованию земельных участков из земель с/х назначения</t>
  </si>
  <si>
    <t>0120143900</t>
  </si>
  <si>
    <t>Независимая оценка, обследование объектов недвижимости</t>
  </si>
  <si>
    <t>0120223000</t>
  </si>
  <si>
    <t>Независимая оценка объектов недвижимости</t>
  </si>
  <si>
    <t>Подпрограмма "Обеспечение реализации муниципальной программы "Повышение эффективности управления муниципальной собственностью МО Красноуфимский округ до 2024 года"</t>
  </si>
  <si>
    <t>0130000000</t>
  </si>
  <si>
    <t>0130121000</t>
  </si>
  <si>
    <t>з/плата, начисления на з/пл, суточные, оплата за проезд и проживание</t>
  </si>
  <si>
    <t>Мероприятия по землеустройству и землепользованию</t>
  </si>
  <si>
    <t>0130222000</t>
  </si>
  <si>
    <t>з/плата, начисления на з/пл</t>
  </si>
  <si>
    <t>связь ( текущая задолженность за услуги сотовой связи - 524,30 руб.)</t>
  </si>
  <si>
    <t>ремонт и обслуж.компьютерной техники, заправка картриджей</t>
  </si>
  <si>
    <t>обслуживание программы Асгор;  право использования "СБИС-КЭП"</t>
  </si>
  <si>
    <t xml:space="preserve">Приобретение ОС (Системный блок 1 шт., монитор 1 шт., коммутатор 1 шт.) </t>
  </si>
  <si>
    <t xml:space="preserve">запчасти и комплектующие к оргтехнике     </t>
  </si>
  <si>
    <t>почтовые расходы</t>
  </si>
  <si>
    <t>оплата работ программисту</t>
  </si>
  <si>
    <t>приобретение канцтоваров</t>
  </si>
  <si>
    <t>Содержание муниципального жилья</t>
  </si>
  <si>
    <t>0130322000</t>
  </si>
  <si>
    <t>Подпрограмма "Улучшение жилищных условий граждан, проживающих на территории МО Красноуфимский округ"</t>
  </si>
  <si>
    <t>0140000000</t>
  </si>
  <si>
    <t>0140223000</t>
  </si>
  <si>
    <t>взносы на кап.ремонт</t>
  </si>
  <si>
    <t>Приобретен  эксковатор-погрузчик - 6330 400,00, водонагреватель - 9299,00,  шкаф для распределения эл.энергии - 19100,00, 3 принтера - 43897,00, 3 картриджа - 3650,00, эл. Материалы - 49 679,00.</t>
  </si>
  <si>
    <t>коммунальные услуги, электроэнергия</t>
  </si>
  <si>
    <t>Содействие организации выставок изделий народных художественных промыслов, реализации изделий народных художественных промыслов</t>
  </si>
  <si>
    <t>0340000000</t>
  </si>
  <si>
    <t>суточные - 11600 руб., оплата проезда и проживания в командировках 28340 руб.,  пособие по уходу за ребенком до 3-х лет - 14,84 руб. Экономия по командировочным расходам в связи с регистрацией случаев заболевания новой коронавирусной инфекцией</t>
  </si>
  <si>
    <t xml:space="preserve">аттестация рабочего места специалиста по мобилизационной работе </t>
  </si>
  <si>
    <t>приобретение моноблока 45999 руб., МФУ 14299 руб.,   компьютеры 1 шт - 29498 руб.</t>
  </si>
  <si>
    <t>мебель 35494 руб., светильник настольный 4399 руб.</t>
  </si>
  <si>
    <t>командировочные 1800 руб., пособие по уходу за ребенком до 3-х лет 14,94 руб. Экономия по командировочным расходам в связи с регистрацией случаев заболевания новой коронавирусной инфекцией</t>
  </si>
  <si>
    <t>70762,50 оцифровка документов; 235218,29 ремонт помещения архива; 19,21 приоб канц товаров</t>
  </si>
  <si>
    <t>налог на имущество 199488 руб, госпошлина 3733 руб.</t>
  </si>
  <si>
    <t>Взносы на капитальный ремонт общего имущества в многоквартирных домах, находящегося в собственности МО Красноуфимский округ</t>
  </si>
  <si>
    <t>оплата по договорам (148554 содержание инструкторов по спорту исп.117032,83; 9532,50 оплата за услуги по организации спортивных мероприятий исп.9532,50;                                                            14600 выплата компенсаций питания судей на соревнованиях исп. 14600;   8000 ремонт ограждения хоккейного корта У-Баяк исп 8000)</t>
  </si>
  <si>
    <t>Развитие спортивных площадок по месту жительства</t>
  </si>
  <si>
    <t>ремонт источников наружного противопожарного водоснабжения, обустройство подъездов, в т.ч. 6 396 000 доп. ср-ва(АМО ремонт пожарных подъездов 1001657,64; Сарана ТО  ремонт пожарного водоема 37354,00; У-Баяк ТО  ремонт пожарного гидранта 6757,00)</t>
  </si>
  <si>
    <t>Бюджетные инвестиции</t>
  </si>
  <si>
    <t>Текущее содержание ГТС: Чувашк. и Шиловск. ГТС очистка от растительности 130 000,00 и  отсыпка гребня плотины 180 000,00 и разработка плав остравов 100 000,00 -исполнено;                                                                  Рахмангул. ГТС - очистка от растительности - 90 000,00 и  подсыпка гребня- 90 000,00  - исполнено;                                                            Саранинск. ГТС ограждение -  149 252,35 исполн 149 251,55;                                                             Нижнеирг. ГТС замена 2 фонарей, ремонт козырька - 43 850,00 исполнено 25 621,00;Тавринская ГТС очистка быстротока 10 000,00 исполнено 10000,00.</t>
  </si>
  <si>
    <t>приобретение картриджей</t>
  </si>
  <si>
    <t>приобретение мебели</t>
  </si>
  <si>
    <t xml:space="preserve">Разработка проектной документации ЗСОи  тех.план по ЗСО с.Чатлык - 569000,00 </t>
  </si>
  <si>
    <t>капитальный ремонт муниципального жилья (исполнение Сарана 50000,00 снос авар дома; Сарсы 17860,00 ремонт дома и 43676 ремонт дома п.Сарана; 854782,13 ремонт квартиры ул.Набережная п.Саргая)</t>
  </si>
  <si>
    <t>Субсидия МУП, в.т.ч. 4059952,80  замена котлов по ТО., 4161958,80 монтаж разводящих сетей  к МТП Ключики и  Сарана;      4948116,00 дополнительно на ремонт теплотрасс и замену котлов по ТО</t>
  </si>
  <si>
    <t xml:space="preserve">Тех присоединение котельной  в д. Приданниково, ул. Первомайская </t>
  </si>
  <si>
    <t>Тех. присоединение к сети газораспределения блочно-модульной газовой котельной с. Нижнеигинское  (АО Газекс)</t>
  </si>
  <si>
    <t>Субсидия по переводу многокварт. домов с газа на эл. плиты (50%)</t>
  </si>
  <si>
    <t>Поставка МТП с. Ключики 27480000,00.                                                  поставка МТП п.Сарана 23768055,20 (исполненно)</t>
  </si>
  <si>
    <t>Оплата симкарт</t>
  </si>
  <si>
    <t>Оплата за электроэнергию</t>
  </si>
  <si>
    <t>Размещение оборудования наружного освещения</t>
  </si>
  <si>
    <t>Обслуживание уличного освещения</t>
  </si>
  <si>
    <t>Тех присоединение ул эл сетей</t>
  </si>
  <si>
    <t>Модернизация линии уличного освещения п.Березовая Роща ул.Иргинская и 10147,06 приобретение таймеров учета Чувашково ТО</t>
  </si>
  <si>
    <t>Приобретение электроматериалов для содержания уличного освещения</t>
  </si>
  <si>
    <t xml:space="preserve">Содержание кладбищ  (48 шт); скотомогильников (1 шт. Тавра 45736,00) </t>
  </si>
  <si>
    <t xml:space="preserve">Приобретение отбойного молотка </t>
  </si>
  <si>
    <t>Приобретение материалов для ремонта кладбища</t>
  </si>
  <si>
    <t>транспортные услуги по доставке ограждения через  Деловые линии</t>
  </si>
  <si>
    <t>Приобретение оборудования для обустройства детской площадки за счет средств резервного фонда Правительства Свердловской области</t>
  </si>
  <si>
    <t>Очистка дорог от снега - 6414590,71; грейдерование - 1307074,14; окашивание придорожной полосы - 257222,66; установка знаков - 12785</t>
  </si>
  <si>
    <t>ремонт светофоров - 124500</t>
  </si>
  <si>
    <t>Расходы на проведение плановых мероприятий общественными организациями МО Красноуфимский  округ:
1) Красноуфимская районная общероссийская организация «Всероссийское общество инвалидов» -  30 000,00; 
2)Красноуфимская местная организация общероссийской общественной организации инвалидов войны в Афганистане и военной травмы «Инвалиды войны» - 72 500,00;
3) Свердловская областная организация общероссийской организации инвалидов «Всероссийского ордена трудового Красного Знамени общества слепых» - 22 500,00;
4) Свердловская областная организация общероссийской общественной организации инвалидов «Всероссийское общество глухих» -6 000,00.
5) Местное отделение Свердловской областной общественной организации ветеранов войны, труда, боевых действий, государственной службы, пенсионеров МО Красноуфимский округ (сокращенное – МО СООО Ветеранов, пенсионеров МО Красноуфимский округ) – 260 300,00</t>
  </si>
  <si>
    <t>заработная плата и начисления, командировочные расходы</t>
  </si>
  <si>
    <t>76141,83руб. -Услуги связи, интернет, 26678,00 руб,  - Ремонт оргтехники (ремонт ИБП, принтера, заправка картриджей), 1343989,92 руб. -  Подсистема "Плательщики и уплаченные доходы"; право использования программы "Контур.Экстерн" и услуги абонентского обслуживания; программа: Формирование консолидированной бюджетной и произвольной отчетности Свод-СМАРТ; оказание услуг по внедрению и сопровождению ПК "Свод-СМАРТ", проведение обучающего семинара; услуги по активации сервиса технической поддержки: сертификат технического сопровождения ПО ViPNet Client на 1 год; программа: Региональная система учета гос. и муниципальных платежей (расширенный функционал: возможности по передаче в ГИС ГМП информации о платежах с лицевых счетов учреждений+подсистема "Взаимодействие с ГИС ЖКХ"); ИТС БЮДЖЕТ ПРОФ на 12 мес.; сопровождение системы Консультант Плюс, программа: Составление и исполнение доходов и расходов бюджетов субъектов, ЗАТО и муниципальных образований в технологии СМАРТ (Бюджет-СМАРТ Про); Программа: Модуль удаленных подключений к ПК "Бюджет-СМАРТ Про"; Лицензия Kaspersky Endpoint Security для бизнеса; Лицензия для UserGate, модуль; Установка и настройка UserGate, 171595,00 руб. - Приобретены системный блок, мониторы, аппаратная платформа UserGate; многофункциональное устройство, 10283,00 руб. - Приобретены USB Flash Kingston, картриджи, компьютерная мышь, 187,50 руб. -Приобретены знаки почтовой оплаты. 10000,00 - Обучение по дополнительной образовательной программе повышения квалификации "Управление закупками на основе Федерального закона № 44-ФЗ", 45224,00 - Приобретены расходные материалы (батарейки, сетевой фильтр, удлинитель, табличка, бумага, заготовка для скоросшивателя, канцелярские товары)</t>
  </si>
  <si>
    <t xml:space="preserve">заработная плата, начисления </t>
  </si>
  <si>
    <t>Обеспечение деятельности муниципальных органов (центральный аппарат)</t>
  </si>
  <si>
    <t>Функционирование высшего должностного лица субъекта Российской Федерации и муниципального образования</t>
  </si>
  <si>
    <t>Обеспечение деятельности муниципальных органов (прочий персонал)</t>
  </si>
  <si>
    <t>Руководитель контрольно-счетной палаты Муниципального образования</t>
  </si>
  <si>
    <t>Пособия, компенсации и иные социальные выплаты гражданам, кроме публичных нормативных обязательств</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</si>
  <si>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</si>
  <si>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Резервные фонды местных администраций</t>
  </si>
  <si>
    <t>0000000000</t>
  </si>
  <si>
    <t>Социальное обеспечение населения</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</si>
  <si>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</si>
  <si>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без права регрессного требования гаранта к принципалу</t>
  </si>
  <si>
    <t>7000Г23000</t>
  </si>
  <si>
    <t>Средства на возмещение расходов управляющих организаций на приобретение дезинфицирующих средств и на проведение профилактической дезинфекционной обработки мест общего пользования в многоквартирных домах за счет средств Резервного фонда Правительства Свердловской области</t>
  </si>
  <si>
    <t xml:space="preserve">Пояснительная записка к бюджету  за  2020 год                 </t>
  </si>
  <si>
    <t>Итого по непрограммым направлениям расходов</t>
  </si>
  <si>
    <t xml:space="preserve">ИТОГО </t>
  </si>
  <si>
    <t>Организация питания учащихся (обл)</t>
  </si>
  <si>
    <t>Приобретение планшетов за счет средств Резервного фонда СО</t>
  </si>
  <si>
    <t>денежная компенсация за питание, обучающихся на дистанте</t>
  </si>
  <si>
    <t>денежная компенсация за питание детям с ОВЗ, обучающимся на дому</t>
  </si>
  <si>
    <t>горячее питание (фед)</t>
  </si>
  <si>
    <t>горячее питание субсидии (фед)</t>
  </si>
  <si>
    <t>классное руководство (фед)</t>
  </si>
  <si>
    <t>классное руководство субсидии (фед)</t>
  </si>
  <si>
    <t>ГТО</t>
  </si>
  <si>
    <t>оздоровление в учебное время субвенции</t>
  </si>
  <si>
    <t>строительство стадиона Натальинской сош</t>
  </si>
  <si>
    <t xml:space="preserve">кадастровые работы по образованию земельных участков из земель с/х назначения за счет средств областного бюджета </t>
  </si>
  <si>
    <t>Расходы на проведение мероприятий по обращению с  животными без владельцев</t>
  </si>
  <si>
    <t>Расходы на проведение мероприятий по обращению с животными без владельцев за счет средств областного бюджета</t>
  </si>
  <si>
    <t xml:space="preserve">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t>
  </si>
  <si>
    <t>допработы по спортзалу Сарсинская СОШ</t>
  </si>
  <si>
    <t>Персонифицированное финансирование дополнительного образования</t>
  </si>
  <si>
    <t>Стр-во газопровода Сызги- 416700,00 соф.3%, стр-во объектов "Подводящие газопроводы к зем. участкам с. Ключики -  7171734,18, д. Сызги"- 4936826,40.  Неисполнено 1617059,07 - строительство подводящих газопроводов к зем. участкам д.Сызги, оплата прошла в 2021г.</t>
  </si>
  <si>
    <t>услуги связи 112293,65; коммунальные 5653739,66; заправка картриджа 22684; дератизация 224500 ; пожарная сигнализация 388989,86 ; тревожная кнопка 83560; обслуживание счетчиков 81563 , ТБО 89856 ; ПАК 132650 ; услуги электрика, сварщика, слнсаря 76807,83 ; программное обеспчение 62830 ; аккарицидная обработка 26657,25;производственный контроль 423 586,85 ;медицинские осмотры 380313,46, гигиеническое обучение 9900; охрана 434037,83 , текущий ремонт и строительные материалы 312360 ; основные средства 97565; материальные запасы ;компенсация многодетным 724928,17 .                                                                                                                              Неисполнение по данному  КБК   возникло в связи с пониженным потреблением коммунальных услуг в период дистанционного обучения (электроэнергия, вода, водоотведение).</t>
  </si>
  <si>
    <t>услуги связи 65196,71; коммунальные услуги  9566115,85; заправка картр 9400; дератизация 227456; поверка счетчиков ; пожарная сигнализация 188555; тревожная кнопка 96500, ПАК 179800; обслуживание счетчиков 164230; ТБО 93641,290; техосмотр и техобслуживание автомобилей 281995,12;программное обеспечение 318973 страхование авто 49788,62, аккарицидная обработка 36000; производственный контроль 395632; медицинские омотры 575341,48, курсы , гигиеническое обучение 45000 , охрана 219945,86; проект ,  основные средства  97114; текущий ремонт  334372,62; ГСМ 664761,14;                                                                                                                                                                                            Неисполнение по данному  КБК   возникло в связи с пониженным потреблением коммунальных услуг в период дистанционного обучения (электроэнергия, вода, водоотведение).</t>
  </si>
  <si>
    <t>56 700,55-гос эксп.проектной документации,365 257,40- разраб и проверка проектн. документ.2 767 360,83 руб.- капитальный ремонт крыши здания сДК п.Натальинск, ул.Советская, 4 (общестроительные работы); 55 977,33- капитальный ремонт крыши здания сДК п.Натальинск, ул.Советская, 4 (непредвиденные работы); 31 546,48-неустойка от 17.06.2020г. за ООО "Стройжилсервис" за 78 дней просрочки по ремонту крыши Натальинского ДК.</t>
  </si>
  <si>
    <t xml:space="preserve">Запланированы работы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t>
  </si>
  <si>
    <t>приобретение банера У-Баяк-неиспл.</t>
  </si>
  <si>
    <t>обустройство источников нецентрализованного водоснабжения (Б- Турыш-90000  ремонт оборудования питьевого колодца, Ключики  20000 ремонт оборудования родника, Красносок 15000 не исп., Криулино 157600 обустройство родника, Нижнеиргинск 10000 очистка родника от мусора исполнено;  Озерки 40500- испол. 40464 благоустройство колодца;  Сызги 60000 облагораживание родника, Тат-Еманз.  90000 исп 89856 облагораживание и ремонт оборудования родника,  Чувашковский ТО 100000 -  исполнено  5000 очистка родника от снега и 85000 ремонт оборудования родника)</t>
  </si>
  <si>
    <t>Строит. контроль газопровода с. Ключики - 99 000 руб. (исп), авторский надзор строит-ва газопровода с. Ключики-26100 (исп), Строит. Контроль газопровода д. Сызги - 104833,94 авторский надзор д. Сызги - 99000,00 (исп), мониторинг с. Ключики - 89183,80 (исп); авторский надзор  Сызги -31354,78 (исп); строительный контроль на объекте газопроводрв Ключики - 99000,00   ( исп);21180- авторский надзор на подводящие газопроводы с Ключики (исп).</t>
  </si>
  <si>
    <t xml:space="preserve">Стр-во газопровода д. Сызги. по контракту </t>
  </si>
  <si>
    <t xml:space="preserve">14950,00-проверка сметной документации на строительство подводящих газопроводов с.Ключики (исполнено);                                                                 200000,00-корректировка проекта газопровода д.Сызги(исполнено). 1813781,93 проектирование  и экспертиза  газопровода Калиновка-Куянково ( исполнено); 896531,62 -экспертиза ПСД на стр-во газопровода Калиновка-Куянково (исполнено); 619195,10 -экспертиза ПСД  на  газораспределительные сети для газиф  мкр Западный д.Приданниково (исполнено). Неисполнено 737756,76 - проектирование газораспределительной сети д.Приданниково, оплата в 2021г.                        </t>
  </si>
</sst>
</file>

<file path=xl/styles.xml><?xml version="1.0" encoding="utf-8"?>
<styleSheet xmlns="http://schemas.openxmlformats.org/spreadsheetml/2006/main">
  <fonts count="35">
    <font>
      <sz val="11"/>
      <color theme="1"/>
      <name val="Calibri"/>
      <family val="2"/>
      <charset val="204"/>
      <scheme val="minor"/>
    </font>
    <font>
      <sz val="12"/>
      <name val="Times New Roman"/>
      <family val="1"/>
      <charset val="204"/>
    </font>
    <font>
      <sz val="10"/>
      <color rgb="FF000000"/>
      <name val="Times New Roman"/>
      <family val="1"/>
      <charset val="204"/>
    </font>
    <font>
      <sz val="12"/>
      <color theme="1"/>
      <name val="Liberation Serif"/>
      <family val="1"/>
      <charset val="204"/>
    </font>
    <font>
      <b/>
      <sz val="12"/>
      <name val="Liberation Serif"/>
      <family val="1"/>
      <charset val="204"/>
    </font>
    <font>
      <sz val="12"/>
      <name val="Liberation Serif"/>
      <family val="1"/>
      <charset val="204"/>
    </font>
    <font>
      <sz val="12"/>
      <color rgb="FF000000"/>
      <name val="Liberation Serif"/>
      <family val="1"/>
      <charset val="204"/>
    </font>
    <font>
      <sz val="12"/>
      <color indexed="8"/>
      <name val="Liberation Serif"/>
      <family val="1"/>
      <charset val="204"/>
    </font>
    <font>
      <sz val="12"/>
      <color theme="1"/>
      <name val="Times New Roman"/>
      <family val="1"/>
      <charset val="204"/>
    </font>
    <font>
      <b/>
      <sz val="12"/>
      <name val="Times New Roman"/>
      <family val="1"/>
      <charset val="204"/>
    </font>
    <font>
      <sz val="12"/>
      <color rgb="FF000000"/>
      <name val="Times New Roman"/>
      <family val="1"/>
      <charset val="204"/>
    </font>
    <font>
      <sz val="12"/>
      <color indexed="8"/>
      <name val="Times New Roman"/>
      <family val="1"/>
      <charset val="204"/>
    </font>
    <font>
      <sz val="12"/>
      <color theme="1"/>
      <name val="Calibri"/>
      <family val="2"/>
      <charset val="204"/>
      <scheme val="minor"/>
    </font>
    <font>
      <sz val="12"/>
      <color rgb="FFFF0000"/>
      <name val="Calibri"/>
      <family val="2"/>
      <charset val="204"/>
      <scheme val="minor"/>
    </font>
    <font>
      <b/>
      <sz val="11"/>
      <name val="Times New Roman"/>
      <family val="1"/>
      <charset val="204"/>
    </font>
    <font>
      <i/>
      <sz val="12"/>
      <color indexed="8"/>
      <name val="Calibri"/>
      <family val="2"/>
      <charset val="204"/>
    </font>
    <font>
      <b/>
      <sz val="14"/>
      <color theme="1"/>
      <name val="Liberation Serif"/>
      <family val="1"/>
      <charset val="204"/>
    </font>
    <font>
      <sz val="14"/>
      <color theme="1"/>
      <name val="Liberation Serif"/>
      <family val="1"/>
      <charset val="204"/>
    </font>
    <font>
      <sz val="14"/>
      <name val="Liberation Serif"/>
      <family val="1"/>
      <charset val="204"/>
    </font>
    <font>
      <sz val="10"/>
      <color rgb="FF000000"/>
      <name val="Arial CYR"/>
    </font>
    <font>
      <sz val="14"/>
      <color rgb="FF000000"/>
      <name val="Liberation Serif"/>
      <family val="1"/>
      <charset val="204"/>
    </font>
    <font>
      <b/>
      <sz val="10"/>
      <color rgb="FF000000"/>
      <name val="Arial CYR"/>
    </font>
    <font>
      <b/>
      <sz val="14"/>
      <color rgb="FF000000"/>
      <name val="Liberation Serif"/>
      <family val="1"/>
      <charset val="204"/>
    </font>
    <font>
      <b/>
      <sz val="14"/>
      <name val="Liberation Serif"/>
      <family val="1"/>
      <charset val="204"/>
    </font>
    <font>
      <sz val="14"/>
      <color indexed="8"/>
      <name val="Liberation Serif"/>
      <family val="1"/>
      <charset val="204"/>
    </font>
    <font>
      <sz val="14"/>
      <color rgb="FFFF0000"/>
      <name val="Liberation Serif"/>
      <family val="1"/>
      <charset val="204"/>
    </font>
    <font>
      <i/>
      <sz val="14"/>
      <color indexed="8"/>
      <name val="Liberation Serif"/>
      <family val="1"/>
      <charset val="204"/>
    </font>
    <font>
      <sz val="10"/>
      <name val="Arial"/>
      <family val="2"/>
      <charset val="204"/>
    </font>
    <font>
      <sz val="14"/>
      <color theme="1"/>
      <name val="Calibri"/>
      <family val="2"/>
      <charset val="204"/>
      <scheme val="minor"/>
    </font>
    <font>
      <b/>
      <sz val="16"/>
      <name val="Liberation Serif"/>
      <family val="1"/>
      <charset val="204"/>
    </font>
    <font>
      <sz val="16"/>
      <name val="Liberation Serif"/>
      <family val="1"/>
      <charset val="204"/>
    </font>
    <font>
      <sz val="16"/>
      <color theme="1"/>
      <name val="Calibri"/>
      <family val="2"/>
      <charset val="204"/>
      <scheme val="minor"/>
    </font>
    <font>
      <sz val="18"/>
      <name val="Liberation Serif"/>
      <family val="1"/>
      <charset val="204"/>
    </font>
    <font>
      <b/>
      <sz val="18"/>
      <name val="Liberation Serif"/>
      <family val="1"/>
      <charset val="204"/>
    </font>
    <font>
      <sz val="18"/>
      <color theme="1"/>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CCFFFF"/>
      </patternFill>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indexed="64"/>
      </left>
      <right/>
      <top/>
      <bottom style="thin">
        <color indexed="64"/>
      </bottom>
      <diagonal/>
    </border>
  </borders>
  <cellStyleXfs count="12">
    <xf numFmtId="0" fontId="0" fillId="0" borderId="0"/>
    <xf numFmtId="0" fontId="1" fillId="0" borderId="0"/>
    <xf numFmtId="0" fontId="2" fillId="0" borderId="7">
      <alignment vertical="top" wrapText="1"/>
    </xf>
    <xf numFmtId="0" fontId="19" fillId="0" borderId="7">
      <alignment vertical="top" wrapText="1"/>
    </xf>
    <xf numFmtId="1" fontId="19" fillId="0" borderId="7">
      <alignment horizontal="center" vertical="top" shrinkToFit="1"/>
    </xf>
    <xf numFmtId="4" fontId="21" fillId="5" borderId="7">
      <alignment horizontal="right" vertical="top" shrinkToFit="1"/>
    </xf>
    <xf numFmtId="10" fontId="21" fillId="5" borderId="7">
      <alignment horizontal="right" vertical="top" shrinkToFit="1"/>
    </xf>
    <xf numFmtId="0" fontId="19" fillId="0" borderId="0"/>
    <xf numFmtId="0" fontId="27" fillId="0" borderId="0"/>
    <xf numFmtId="0" fontId="1" fillId="0" borderId="0"/>
    <xf numFmtId="0" fontId="21" fillId="0" borderId="7">
      <alignment vertical="top" wrapText="1"/>
    </xf>
    <xf numFmtId="4" fontId="21" fillId="5" borderId="7">
      <alignment horizontal="right" vertical="top" shrinkToFit="1"/>
    </xf>
  </cellStyleXfs>
  <cellXfs count="521">
    <xf numFmtId="0" fontId="0" fillId="0" borderId="0" xfId="0"/>
    <xf numFmtId="0" fontId="0" fillId="0" borderId="0" xfId="0" applyFill="1"/>
    <xf numFmtId="0" fontId="1" fillId="0" borderId="0" xfId="1"/>
    <xf numFmtId="0" fontId="1" fillId="2" borderId="0" xfId="0" applyFont="1" applyFill="1"/>
    <xf numFmtId="0" fontId="0" fillId="2" borderId="0" xfId="0" applyFill="1"/>
    <xf numFmtId="0" fontId="0" fillId="2" borderId="0" xfId="0" applyFill="1" applyBorder="1"/>
    <xf numFmtId="0" fontId="4" fillId="0" borderId="1" xfId="0" applyFont="1" applyFill="1" applyBorder="1" applyAlignment="1">
      <alignment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5" fillId="0" borderId="1" xfId="0" applyFont="1" applyFill="1" applyBorder="1" applyAlignment="1">
      <alignment vertical="top" wrapText="1"/>
    </xf>
    <xf numFmtId="4" fontId="5" fillId="0" borderId="3" xfId="0" applyNumberFormat="1" applyFont="1" applyFill="1" applyBorder="1" applyAlignment="1">
      <alignment horizontal="center" vertical="top"/>
    </xf>
    <xf numFmtId="0" fontId="4"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49" fontId="5" fillId="0" borderId="1" xfId="1" applyNumberFormat="1" applyFont="1" applyFill="1" applyBorder="1" applyAlignment="1">
      <alignment horizontal="center" vertical="top" wrapText="1"/>
    </xf>
    <xf numFmtId="4" fontId="5" fillId="0" borderId="3" xfId="1" applyNumberFormat="1" applyFont="1" applyFill="1" applyBorder="1" applyAlignment="1">
      <alignment horizontal="center" vertical="top"/>
    </xf>
    <xf numFmtId="0" fontId="5" fillId="0" borderId="0" xfId="0" applyFont="1" applyFill="1" applyAlignment="1">
      <alignment horizontal="left" vertical="center" wrapText="1"/>
    </xf>
    <xf numFmtId="0" fontId="5" fillId="0" borderId="4" xfId="0" applyFont="1" applyFill="1" applyBorder="1" applyAlignment="1">
      <alignment horizontal="left" vertical="center" wrapText="1"/>
    </xf>
    <xf numFmtId="0" fontId="4" fillId="0" borderId="0" xfId="0" applyFont="1" applyFill="1" applyAlignment="1">
      <alignment wrapText="1"/>
    </xf>
    <xf numFmtId="0" fontId="5" fillId="0" borderId="1" xfId="0" applyFont="1" applyFill="1" applyBorder="1" applyAlignment="1">
      <alignment horizontal="left" vertical="top" wrapText="1"/>
    </xf>
    <xf numFmtId="0" fontId="6" fillId="0" borderId="7" xfId="2" applyNumberFormat="1" applyFont="1" applyFill="1" applyAlignment="1" applyProtection="1">
      <alignment vertical="top" wrapText="1"/>
    </xf>
    <xf numFmtId="0" fontId="5" fillId="0" borderId="1" xfId="0" applyFont="1" applyFill="1" applyBorder="1" applyAlignment="1">
      <alignment horizontal="center" vertical="top" wrapText="1"/>
    </xf>
    <xf numFmtId="4" fontId="5" fillId="0" borderId="2" xfId="0" applyNumberFormat="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0" fontId="5" fillId="0" borderId="0" xfId="0" applyFont="1" applyFill="1" applyAlignment="1">
      <alignment horizontal="center" vertical="top"/>
    </xf>
    <xf numFmtId="4" fontId="5" fillId="0" borderId="1" xfId="1" applyNumberFormat="1" applyFont="1" applyFill="1" applyBorder="1" applyAlignment="1">
      <alignment horizontal="center" vertical="top"/>
    </xf>
    <xf numFmtId="0" fontId="5" fillId="0" borderId="8" xfId="0" applyFont="1" applyFill="1" applyBorder="1" applyAlignment="1">
      <alignment wrapText="1"/>
    </xf>
    <xf numFmtId="0" fontId="5" fillId="0" borderId="2" xfId="0"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0" fontId="5" fillId="0" borderId="1" xfId="0" applyFont="1" applyFill="1" applyBorder="1" applyAlignment="1">
      <alignment wrapText="1"/>
    </xf>
    <xf numFmtId="4" fontId="5" fillId="0" borderId="1" xfId="0" applyNumberFormat="1" applyFont="1" applyFill="1" applyBorder="1" applyAlignment="1">
      <alignment horizontal="center" vertical="top"/>
    </xf>
    <xf numFmtId="0"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justify" vertical="top"/>
    </xf>
    <xf numFmtId="4" fontId="5" fillId="0" borderId="3" xfId="1" applyNumberFormat="1" applyFont="1" applyFill="1" applyBorder="1" applyAlignment="1">
      <alignment horizontal="center"/>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wrapText="1"/>
    </xf>
    <xf numFmtId="49" fontId="5"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7" fillId="0" borderId="1" xfId="0" applyFont="1" applyFill="1" applyBorder="1" applyAlignment="1">
      <alignment wrapText="1"/>
    </xf>
    <xf numFmtId="49" fontId="5" fillId="0" borderId="1" xfId="0" applyNumberFormat="1" applyFont="1" applyFill="1" applyBorder="1" applyAlignment="1">
      <alignment horizontal="center" vertical="top"/>
    </xf>
    <xf numFmtId="4" fontId="5" fillId="0" borderId="3" xfId="0" applyNumberFormat="1" applyFont="1" applyFill="1" applyBorder="1" applyAlignment="1">
      <alignment horizontal="right"/>
    </xf>
    <xf numFmtId="0" fontId="7" fillId="0" borderId="1" xfId="0" applyNumberFormat="1" applyFont="1" applyFill="1" applyBorder="1" applyAlignment="1">
      <alignment horizontal="left" vertical="top" wrapText="1"/>
    </xf>
    <xf numFmtId="49" fontId="5" fillId="0" borderId="1" xfId="1" applyNumberFormat="1" applyFont="1" applyFill="1" applyBorder="1" applyAlignment="1">
      <alignment horizontal="left" vertical="top" wrapText="1"/>
    </xf>
    <xf numFmtId="0" fontId="5" fillId="0" borderId="1" xfId="0" applyFont="1" applyFill="1" applyBorder="1" applyAlignment="1">
      <alignment horizontal="left" vertical="center" wrapText="1"/>
    </xf>
    <xf numFmtId="4" fontId="7" fillId="0" borderId="1" xfId="0" applyNumberFormat="1" applyFont="1" applyFill="1" applyBorder="1" applyAlignment="1">
      <alignment horizontal="left" vertical="top"/>
    </xf>
    <xf numFmtId="4" fontId="7" fillId="0" borderId="1" xfId="0" applyNumberFormat="1" applyFont="1" applyFill="1" applyBorder="1" applyAlignment="1">
      <alignment horizontal="left" vertical="top" wrapText="1"/>
    </xf>
    <xf numFmtId="0" fontId="7" fillId="0" borderId="0" xfId="0" applyFont="1" applyFill="1" applyBorder="1" applyAlignment="1">
      <alignment wrapText="1"/>
    </xf>
    <xf numFmtId="0" fontId="5" fillId="0" borderId="2" xfId="0" applyFont="1" applyFill="1" applyBorder="1" applyAlignment="1">
      <alignment vertical="top" wrapText="1"/>
    </xf>
    <xf numFmtId="0" fontId="5" fillId="0" borderId="1" xfId="0" applyNumberFormat="1" applyFont="1" applyFill="1" applyBorder="1" applyAlignment="1">
      <alignment horizontal="left" wrapText="1"/>
    </xf>
    <xf numFmtId="0" fontId="4" fillId="0" borderId="5" xfId="0" applyFont="1" applyFill="1" applyBorder="1" applyAlignment="1">
      <alignment horizontal="left" vertical="top" wrapText="1"/>
    </xf>
    <xf numFmtId="4" fontId="4" fillId="0"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0" fontId="5" fillId="0" borderId="0" xfId="0" applyFont="1" applyFill="1" applyAlignment="1">
      <alignment wrapText="1"/>
    </xf>
    <xf numFmtId="4" fontId="5" fillId="0" borderId="1" xfId="0" applyNumberFormat="1" applyFont="1" applyFill="1" applyBorder="1" applyAlignment="1">
      <alignment horizontal="left" vertical="top" wrapText="1"/>
    </xf>
    <xf numFmtId="49" fontId="4" fillId="0" borderId="1" xfId="1" applyNumberFormat="1" applyFont="1" applyFill="1" applyBorder="1" applyAlignment="1">
      <alignment horizontal="center" vertical="top" wrapText="1"/>
    </xf>
    <xf numFmtId="0" fontId="5" fillId="0" borderId="2" xfId="0" applyFont="1" applyFill="1" applyBorder="1" applyAlignment="1">
      <alignment horizontal="left" wrapText="1"/>
    </xf>
    <xf numFmtId="0" fontId="5" fillId="0" borderId="4" xfId="0" applyFont="1" applyFill="1" applyBorder="1" applyAlignment="1">
      <alignment vertical="top" wrapText="1"/>
    </xf>
    <xf numFmtId="4" fontId="5" fillId="0" borderId="3" xfId="0" applyNumberFormat="1" applyFont="1" applyFill="1" applyBorder="1" applyAlignment="1">
      <alignment horizontal="center" vertical="top" wrapText="1"/>
    </xf>
    <xf numFmtId="0" fontId="5" fillId="0" borderId="2" xfId="0" applyFont="1" applyFill="1" applyBorder="1" applyAlignment="1">
      <alignment horizontal="left" vertical="center" wrapText="1"/>
    </xf>
    <xf numFmtId="49" fontId="5" fillId="0" borderId="5" xfId="0" applyNumberFormat="1" applyFont="1" applyFill="1" applyBorder="1" applyAlignment="1">
      <alignment horizontal="center" vertical="top" wrapText="1"/>
    </xf>
    <xf numFmtId="4" fontId="5" fillId="0" borderId="6" xfId="0" applyNumberFormat="1" applyFont="1" applyFill="1" applyBorder="1" applyAlignment="1">
      <alignment horizontal="center" vertical="top" wrapText="1"/>
    </xf>
    <xf numFmtId="0" fontId="4" fillId="0" borderId="1" xfId="0" applyNumberFormat="1" applyFont="1" applyFill="1" applyBorder="1" applyAlignment="1">
      <alignment horizontal="left" wrapText="1"/>
    </xf>
    <xf numFmtId="4" fontId="4" fillId="0" borderId="3" xfId="0" applyNumberFormat="1" applyFont="1" applyFill="1" applyBorder="1" applyAlignment="1">
      <alignment horizontal="right" vertical="top"/>
    </xf>
    <xf numFmtId="4" fontId="4" fillId="0" borderId="1" xfId="0" applyNumberFormat="1" applyFont="1" applyFill="1" applyBorder="1" applyAlignment="1">
      <alignment vertical="top" wrapText="1"/>
    </xf>
    <xf numFmtId="49"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right" vertical="top" wrapText="1"/>
    </xf>
    <xf numFmtId="49" fontId="4" fillId="0" borderId="1" xfId="0" applyNumberFormat="1" applyFont="1" applyFill="1" applyBorder="1" applyAlignment="1">
      <alignment vertical="top" wrapText="1"/>
    </xf>
    <xf numFmtId="49" fontId="5" fillId="0" borderId="1" xfId="0" applyNumberFormat="1" applyFont="1" applyFill="1" applyBorder="1" applyAlignment="1">
      <alignment horizontal="right" vertical="top" wrapText="1"/>
    </xf>
    <xf numFmtId="4" fontId="5" fillId="0" borderId="3" xfId="0" applyNumberFormat="1" applyFont="1" applyFill="1" applyBorder="1" applyAlignment="1">
      <alignment horizontal="right" vertical="top"/>
    </xf>
    <xf numFmtId="0" fontId="5" fillId="0" borderId="1" xfId="0" applyFont="1" applyFill="1" applyBorder="1" applyAlignment="1">
      <alignment horizontal="left" wrapText="1"/>
    </xf>
    <xf numFmtId="0" fontId="5" fillId="0" borderId="1" xfId="1" applyFont="1" applyFill="1" applyBorder="1" applyAlignment="1">
      <alignment horizontal="left" vertical="top" wrapText="1"/>
    </xf>
    <xf numFmtId="49" fontId="5" fillId="0" borderId="1" xfId="1" applyNumberFormat="1" applyFont="1" applyFill="1" applyBorder="1" applyAlignment="1">
      <alignment horizontal="right" vertical="top" wrapText="1"/>
    </xf>
    <xf numFmtId="4" fontId="4" fillId="0" borderId="1" xfId="0" applyNumberFormat="1" applyFont="1" applyFill="1" applyBorder="1" applyAlignment="1">
      <alignment horizontal="right" vertical="top"/>
    </xf>
    <xf numFmtId="0" fontId="5" fillId="0" borderId="1" xfId="1" applyFont="1" applyFill="1" applyBorder="1"/>
    <xf numFmtId="4" fontId="5" fillId="0" borderId="1" xfId="0" applyNumberFormat="1" applyFont="1" applyFill="1" applyBorder="1" applyAlignment="1">
      <alignment horizontal="right" vertical="top"/>
    </xf>
    <xf numFmtId="0" fontId="3" fillId="0" borderId="0" xfId="0" applyFont="1" applyFill="1"/>
    <xf numFmtId="0" fontId="5" fillId="2" borderId="0" xfId="0" applyFont="1" applyFill="1"/>
    <xf numFmtId="0" fontId="3" fillId="2" borderId="0" xfId="0" applyFont="1" applyFill="1"/>
    <xf numFmtId="49" fontId="5" fillId="0" borderId="10"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9" fillId="0" borderId="1" xfId="0" applyFont="1" applyFill="1" applyBorder="1" applyAlignment="1">
      <alignment vertical="top" wrapText="1"/>
    </xf>
    <xf numFmtId="49" fontId="1"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4" fontId="9" fillId="0" borderId="2" xfId="0" applyNumberFormat="1" applyFont="1" applyFill="1" applyBorder="1" applyAlignment="1">
      <alignment horizontal="center" vertical="top" wrapText="1"/>
    </xf>
    <xf numFmtId="4" fontId="9" fillId="0" borderId="1" xfId="0" applyNumberFormat="1" applyFont="1" applyFill="1" applyBorder="1" applyAlignment="1">
      <alignment horizontal="center" vertical="top" wrapText="1"/>
    </xf>
    <xf numFmtId="0" fontId="1" fillId="0" borderId="1" xfId="0" applyFont="1" applyFill="1" applyBorder="1" applyAlignment="1">
      <alignment vertical="top" wrapText="1"/>
    </xf>
    <xf numFmtId="4" fontId="1" fillId="0" borderId="3" xfId="0" applyNumberFormat="1" applyFont="1" applyFill="1" applyBorder="1" applyAlignment="1">
      <alignment horizontal="center" vertical="top"/>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1" fillId="0" borderId="2" xfId="0" applyFont="1" applyFill="1" applyBorder="1" applyAlignment="1">
      <alignment horizontal="left" vertical="top" wrapText="1"/>
    </xf>
    <xf numFmtId="49" fontId="1" fillId="0" borderId="1" xfId="1" applyNumberFormat="1" applyFont="1" applyFill="1" applyBorder="1" applyAlignment="1">
      <alignment horizontal="center" vertical="top" wrapText="1"/>
    </xf>
    <xf numFmtId="4" fontId="1" fillId="0" borderId="3" xfId="1" applyNumberFormat="1" applyFont="1" applyFill="1" applyBorder="1" applyAlignment="1">
      <alignment horizontal="center" vertical="top"/>
    </xf>
    <xf numFmtId="0" fontId="1" fillId="0" borderId="0" xfId="0" applyFont="1" applyFill="1" applyAlignment="1">
      <alignment horizontal="left" vertical="center" wrapText="1"/>
    </xf>
    <xf numFmtId="0" fontId="1" fillId="0" borderId="4" xfId="0" applyFont="1" applyFill="1" applyBorder="1" applyAlignment="1">
      <alignment horizontal="left" vertical="center" wrapText="1"/>
    </xf>
    <xf numFmtId="0" fontId="9" fillId="0" borderId="0" xfId="0" applyFont="1" applyFill="1" applyAlignment="1">
      <alignment wrapText="1"/>
    </xf>
    <xf numFmtId="0" fontId="9" fillId="0" borderId="5" xfId="0" applyFont="1" applyFill="1" applyBorder="1" applyAlignment="1">
      <alignment horizontal="center" vertical="top" wrapText="1"/>
    </xf>
    <xf numFmtId="49" fontId="9" fillId="0" borderId="5" xfId="0" applyNumberFormat="1" applyFont="1" applyFill="1" applyBorder="1" applyAlignment="1">
      <alignment horizontal="center" vertical="top" wrapText="1"/>
    </xf>
    <xf numFmtId="4" fontId="9" fillId="0" borderId="6"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10" fillId="0" borderId="7" xfId="2" applyNumberFormat="1" applyFont="1" applyFill="1" applyAlignment="1" applyProtection="1">
      <alignment vertical="top" wrapText="1"/>
    </xf>
    <xf numFmtId="0" fontId="1" fillId="0" borderId="1" xfId="0" applyFont="1" applyFill="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0" xfId="0" applyFont="1" applyFill="1" applyAlignment="1">
      <alignment horizontal="center" vertical="top"/>
    </xf>
    <xf numFmtId="4" fontId="1" fillId="0" borderId="1" xfId="1" applyNumberFormat="1" applyFont="1" applyFill="1" applyBorder="1" applyAlignment="1">
      <alignment horizontal="center" vertical="top"/>
    </xf>
    <xf numFmtId="0" fontId="1" fillId="0" borderId="8" xfId="0" applyFont="1" applyFill="1" applyBorder="1" applyAlignment="1">
      <alignment wrapText="1"/>
    </xf>
    <xf numFmtId="4" fontId="9" fillId="0" borderId="3" xfId="1" applyNumberFormat="1" applyFont="1" applyFill="1" applyBorder="1" applyAlignment="1">
      <alignment horizontal="center" vertical="top"/>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1" xfId="0" applyFont="1" applyFill="1" applyBorder="1" applyAlignment="1">
      <alignment wrapText="1"/>
    </xf>
    <xf numFmtId="4" fontId="1" fillId="0" borderId="1" xfId="0" applyNumberFormat="1" applyFont="1" applyFill="1" applyBorder="1" applyAlignment="1">
      <alignment horizontal="center" vertical="top"/>
    </xf>
    <xf numFmtId="0" fontId="9" fillId="0" borderId="2" xfId="0"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justify" vertical="top"/>
    </xf>
    <xf numFmtId="4" fontId="1" fillId="0" borderId="3" xfId="1" applyNumberFormat="1" applyFont="1" applyFill="1" applyBorder="1" applyAlignment="1">
      <alignment horizontal="center" vertical="center"/>
    </xf>
    <xf numFmtId="4" fontId="1" fillId="0" borderId="3" xfId="1" applyNumberFormat="1" applyFont="1" applyFill="1" applyBorder="1" applyAlignment="1">
      <alignment horizontal="center"/>
    </xf>
    <xf numFmtId="3" fontId="11" fillId="0" borderId="2" xfId="0" applyNumberFormat="1" applyFont="1" applyFill="1" applyBorder="1" applyAlignment="1">
      <alignment horizontal="center"/>
    </xf>
    <xf numFmtId="0" fontId="11" fillId="0" borderId="1" xfId="0" applyNumberFormat="1" applyFont="1" applyFill="1" applyBorder="1" applyAlignment="1">
      <alignment horizontal="left" vertical="center" wrapText="1"/>
    </xf>
    <xf numFmtId="4" fontId="11" fillId="0" borderId="3" xfId="0" applyNumberFormat="1" applyFont="1" applyFill="1" applyBorder="1" applyAlignment="1">
      <alignment horizontal="center"/>
    </xf>
    <xf numFmtId="0" fontId="11" fillId="0" borderId="1" xfId="0" applyNumberFormat="1" applyFont="1" applyFill="1" applyBorder="1" applyAlignment="1">
      <alignment horizontal="left"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3" fontId="11" fillId="0" borderId="3" xfId="0" applyNumberFormat="1" applyFont="1" applyFill="1" applyBorder="1" applyAlignment="1">
      <alignment horizontal="center"/>
    </xf>
    <xf numFmtId="49" fontId="1" fillId="0" borderId="1" xfId="0" applyNumberFormat="1" applyFont="1" applyFill="1" applyBorder="1" applyAlignment="1">
      <alignment vertical="top" wrapText="1"/>
    </xf>
    <xf numFmtId="0" fontId="12" fillId="0" borderId="1" xfId="0" applyFont="1" applyFill="1" applyBorder="1" applyAlignment="1">
      <alignment vertical="top" wrapText="1"/>
    </xf>
    <xf numFmtId="4" fontId="1" fillId="3" borderId="3" xfId="0" applyNumberFormat="1" applyFont="1" applyFill="1" applyBorder="1" applyAlignment="1">
      <alignment horizontal="center" vertical="top"/>
    </xf>
    <xf numFmtId="0" fontId="11" fillId="0" borderId="1" xfId="0" applyFont="1" applyFill="1" applyBorder="1" applyAlignment="1">
      <alignment wrapText="1"/>
    </xf>
    <xf numFmtId="49" fontId="1" fillId="0" borderId="1" xfId="0" applyNumberFormat="1" applyFont="1" applyFill="1" applyBorder="1" applyAlignment="1">
      <alignment horizontal="center" vertical="top"/>
    </xf>
    <xf numFmtId="4" fontId="1" fillId="0" borderId="3" xfId="0" applyNumberFormat="1" applyFont="1" applyFill="1" applyBorder="1" applyAlignment="1">
      <alignment horizontal="right"/>
    </xf>
    <xf numFmtId="0" fontId="11" fillId="0" borderId="1" xfId="0" applyNumberFormat="1" applyFont="1" applyFill="1" applyBorder="1" applyAlignment="1">
      <alignment horizontal="left" vertical="top" wrapText="1"/>
    </xf>
    <xf numFmtId="49" fontId="1" fillId="0" borderId="1" xfId="1"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3" fontId="11" fillId="0" borderId="2" xfId="0" applyNumberFormat="1" applyFont="1" applyFill="1" applyBorder="1" applyAlignment="1">
      <alignment horizontal="center" vertical="top"/>
    </xf>
    <xf numFmtId="4" fontId="11" fillId="0" borderId="1" xfId="0" applyNumberFormat="1" applyFont="1" applyFill="1" applyBorder="1" applyAlignment="1">
      <alignment horizontal="left" vertical="top"/>
    </xf>
    <xf numFmtId="4" fontId="11" fillId="0" borderId="1" xfId="0" applyNumberFormat="1" applyFont="1" applyFill="1" applyBorder="1" applyAlignment="1">
      <alignment horizontal="left" vertical="top" wrapText="1"/>
    </xf>
    <xf numFmtId="3" fontId="11" fillId="0" borderId="3" xfId="0" applyNumberFormat="1" applyFont="1" applyFill="1" applyBorder="1" applyAlignment="1">
      <alignment horizontal="center" vertical="top"/>
    </xf>
    <xf numFmtId="0" fontId="11" fillId="0" borderId="0" xfId="0" applyFont="1" applyFill="1" applyBorder="1" applyAlignment="1">
      <alignment wrapText="1"/>
    </xf>
    <xf numFmtId="0" fontId="1" fillId="0" borderId="2" xfId="0" applyFont="1" applyFill="1" applyBorder="1" applyAlignment="1">
      <alignment vertical="top" wrapText="1"/>
    </xf>
    <xf numFmtId="0" fontId="1" fillId="0" borderId="1" xfId="0" applyNumberFormat="1" applyFont="1" applyFill="1" applyBorder="1" applyAlignment="1">
      <alignment horizontal="left" wrapText="1"/>
    </xf>
    <xf numFmtId="0" fontId="9" fillId="0" borderId="5" xfId="0" applyFont="1" applyFill="1" applyBorder="1" applyAlignment="1">
      <alignment horizontal="left" vertical="top" wrapText="1"/>
    </xf>
    <xf numFmtId="4" fontId="9" fillId="0" borderId="3" xfId="0" applyNumberFormat="1" applyFont="1" applyFill="1" applyBorder="1" applyAlignment="1">
      <alignment horizontal="center" vertical="top"/>
    </xf>
    <xf numFmtId="4" fontId="9"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0" fontId="1" fillId="0" borderId="0" xfId="0" applyFont="1" applyFill="1" applyAlignment="1">
      <alignment wrapText="1"/>
    </xf>
    <xf numFmtId="4" fontId="1" fillId="0" borderId="1" xfId="0" applyNumberFormat="1" applyFont="1" applyFill="1" applyBorder="1" applyAlignment="1">
      <alignment horizontal="left" vertical="top" wrapText="1"/>
    </xf>
    <xf numFmtId="49" fontId="9" fillId="0" borderId="1" xfId="1" applyNumberFormat="1" applyFont="1" applyFill="1" applyBorder="1" applyAlignment="1">
      <alignment horizontal="center" vertical="top" wrapText="1"/>
    </xf>
    <xf numFmtId="0" fontId="1" fillId="0" borderId="2" xfId="0" applyFont="1" applyFill="1" applyBorder="1" applyAlignment="1">
      <alignment horizontal="left" wrapText="1"/>
    </xf>
    <xf numFmtId="0" fontId="1" fillId="0" borderId="4" xfId="0" applyFont="1" applyFill="1" applyBorder="1" applyAlignment="1">
      <alignment vertical="top" wrapText="1"/>
    </xf>
    <xf numFmtId="4" fontId="1" fillId="0" borderId="3" xfId="0" applyNumberFormat="1" applyFont="1" applyFill="1" applyBorder="1" applyAlignment="1">
      <alignment horizontal="center" vertical="top" wrapText="1"/>
    </xf>
    <xf numFmtId="0" fontId="1" fillId="0" borderId="2" xfId="0" applyFont="1" applyFill="1" applyBorder="1" applyAlignment="1">
      <alignment horizontal="left" vertical="center" wrapText="1"/>
    </xf>
    <xf numFmtId="49" fontId="1" fillId="0" borderId="5" xfId="0" applyNumberFormat="1" applyFont="1" applyFill="1" applyBorder="1" applyAlignment="1">
      <alignment horizontal="center" vertical="top" wrapText="1"/>
    </xf>
    <xf numFmtId="4" fontId="1" fillId="0" borderId="6" xfId="0" applyNumberFormat="1" applyFont="1" applyFill="1" applyBorder="1" applyAlignment="1">
      <alignment horizontal="center" vertical="top" wrapText="1"/>
    </xf>
    <xf numFmtId="0" fontId="9" fillId="0" borderId="1" xfId="0" applyNumberFormat="1" applyFont="1" applyFill="1" applyBorder="1" applyAlignment="1">
      <alignment horizontal="left" wrapText="1"/>
    </xf>
    <xf numFmtId="4" fontId="9" fillId="0" borderId="3" xfId="0" applyNumberFormat="1" applyFont="1" applyFill="1" applyBorder="1" applyAlignment="1">
      <alignment horizontal="right" vertical="top"/>
    </xf>
    <xf numFmtId="4"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right" vertical="top" wrapText="1"/>
    </xf>
    <xf numFmtId="4" fontId="9" fillId="0" borderId="3" xfId="1" applyNumberFormat="1" applyFont="1" applyFill="1" applyBorder="1" applyAlignment="1">
      <alignment horizontal="right" vertical="top"/>
    </xf>
    <xf numFmtId="49" fontId="9" fillId="0" borderId="1" xfId="0" applyNumberFormat="1" applyFont="1" applyFill="1" applyBorder="1" applyAlignment="1">
      <alignment vertical="top" wrapText="1"/>
    </xf>
    <xf numFmtId="49" fontId="1" fillId="0" borderId="1" xfId="0" applyNumberFormat="1" applyFont="1" applyFill="1" applyBorder="1" applyAlignment="1">
      <alignment horizontal="right" vertical="top" wrapText="1"/>
    </xf>
    <xf numFmtId="4" fontId="1" fillId="0" borderId="3" xfId="1" applyNumberFormat="1" applyFont="1" applyFill="1" applyBorder="1" applyAlignment="1">
      <alignment horizontal="right" vertical="top"/>
    </xf>
    <xf numFmtId="4" fontId="1" fillId="0" borderId="3" xfId="0" applyNumberFormat="1" applyFont="1" applyFill="1" applyBorder="1" applyAlignment="1">
      <alignment horizontal="right" vertical="top"/>
    </xf>
    <xf numFmtId="0" fontId="1" fillId="0" borderId="1" xfId="0" applyFont="1" applyFill="1" applyBorder="1" applyAlignment="1">
      <alignment horizontal="left" wrapText="1"/>
    </xf>
    <xf numFmtId="0" fontId="1" fillId="0" borderId="1" xfId="1" applyFont="1" applyFill="1" applyBorder="1" applyAlignment="1">
      <alignment horizontal="left" vertical="top" wrapText="1"/>
    </xf>
    <xf numFmtId="49" fontId="1" fillId="0" borderId="1" xfId="1" applyNumberFormat="1" applyFont="1" applyFill="1" applyBorder="1" applyAlignment="1">
      <alignment horizontal="right" vertical="top" wrapText="1"/>
    </xf>
    <xf numFmtId="4" fontId="9" fillId="0" borderId="4" xfId="1" applyNumberFormat="1" applyFont="1" applyFill="1" applyBorder="1" applyAlignment="1">
      <alignment horizontal="right" vertical="top"/>
    </xf>
    <xf numFmtId="4" fontId="1" fillId="0" borderId="4" xfId="0" applyNumberFormat="1" applyFont="1" applyFill="1" applyBorder="1" applyAlignment="1">
      <alignment horizontal="right" vertical="top"/>
    </xf>
    <xf numFmtId="4" fontId="9" fillId="0" borderId="1" xfId="0" applyNumberFormat="1" applyFont="1" applyFill="1" applyBorder="1" applyAlignment="1">
      <alignment horizontal="right" vertical="top"/>
    </xf>
    <xf numFmtId="0" fontId="1" fillId="0" borderId="1" xfId="1" applyFont="1" applyFill="1" applyBorder="1"/>
    <xf numFmtId="4" fontId="1" fillId="0" borderId="1" xfId="0" applyNumberFormat="1" applyFont="1" applyFill="1" applyBorder="1" applyAlignment="1">
      <alignment horizontal="right" vertical="top"/>
    </xf>
    <xf numFmtId="4" fontId="9" fillId="0" borderId="4" xfId="0" applyNumberFormat="1" applyFont="1" applyFill="1" applyBorder="1" applyAlignment="1">
      <alignment horizontal="right" vertical="top"/>
    </xf>
    <xf numFmtId="49" fontId="5" fillId="0" borderId="12" xfId="0" applyNumberFormat="1" applyFont="1" applyFill="1" applyBorder="1" applyAlignment="1">
      <alignment horizontal="center" vertical="top" wrapText="1"/>
    </xf>
    <xf numFmtId="49" fontId="5" fillId="0" borderId="10" xfId="0" applyNumberFormat="1" applyFont="1" applyFill="1" applyBorder="1" applyAlignment="1">
      <alignment horizontal="center" wrapText="1"/>
    </xf>
    <xf numFmtId="49" fontId="5" fillId="0" borderId="10" xfId="1" applyNumberFormat="1" applyFont="1" applyFill="1" applyBorder="1" applyAlignment="1">
      <alignment horizontal="center" vertical="top" wrapText="1"/>
    </xf>
    <xf numFmtId="49" fontId="5" fillId="0" borderId="10" xfId="1" applyNumberFormat="1" applyFont="1" applyFill="1" applyBorder="1" applyAlignment="1">
      <alignment horizontal="right" vertical="top" wrapText="1"/>
    </xf>
    <xf numFmtId="4" fontId="5" fillId="0" borderId="2" xfId="1" applyNumberFormat="1" applyFont="1" applyFill="1" applyBorder="1" applyAlignment="1">
      <alignment horizontal="center" vertical="top"/>
    </xf>
    <xf numFmtId="4" fontId="5" fillId="0" borderId="2" xfId="0" applyNumberFormat="1" applyFont="1" applyFill="1" applyBorder="1" applyAlignment="1">
      <alignment horizontal="center" vertical="top"/>
    </xf>
    <xf numFmtId="4" fontId="4" fillId="0" borderId="2" xfId="0" applyNumberFormat="1" applyFont="1" applyFill="1" applyBorder="1" applyAlignment="1">
      <alignment horizontal="right" vertical="top"/>
    </xf>
    <xf numFmtId="4" fontId="5" fillId="0" borderId="2" xfId="0" applyNumberFormat="1" applyFont="1" applyFill="1" applyBorder="1" applyAlignment="1">
      <alignment horizontal="right" vertical="top"/>
    </xf>
    <xf numFmtId="4" fontId="4" fillId="0" borderId="1" xfId="1" applyNumberFormat="1" applyFont="1" applyFill="1" applyBorder="1" applyAlignment="1">
      <alignment horizontal="center" vertical="top"/>
    </xf>
    <xf numFmtId="4" fontId="5" fillId="0" borderId="1" xfId="1" applyNumberFormat="1" applyFont="1" applyFill="1" applyBorder="1" applyAlignment="1">
      <alignment horizontal="center" vertical="center"/>
    </xf>
    <xf numFmtId="4" fontId="5" fillId="0" borderId="1" xfId="1" applyNumberFormat="1" applyFont="1" applyFill="1" applyBorder="1" applyAlignment="1">
      <alignment horizontal="center"/>
    </xf>
    <xf numFmtId="4" fontId="7" fillId="0" borderId="1" xfId="0" applyNumberFormat="1" applyFont="1" applyFill="1" applyBorder="1" applyAlignment="1">
      <alignment horizontal="center"/>
    </xf>
    <xf numFmtId="4" fontId="5" fillId="0" borderId="1" xfId="0" applyNumberFormat="1" applyFont="1" applyFill="1" applyBorder="1" applyAlignment="1">
      <alignment horizontal="right"/>
    </xf>
    <xf numFmtId="4" fontId="4" fillId="0" borderId="1" xfId="1" applyNumberFormat="1" applyFont="1" applyFill="1" applyBorder="1" applyAlignment="1">
      <alignment horizontal="right" vertical="top"/>
    </xf>
    <xf numFmtId="4" fontId="5" fillId="0" borderId="1" xfId="1" applyNumberFormat="1" applyFont="1" applyFill="1" applyBorder="1" applyAlignment="1">
      <alignment horizontal="right" vertical="top"/>
    </xf>
    <xf numFmtId="0" fontId="14" fillId="0" borderId="1" xfId="0" applyFont="1" applyFill="1" applyBorder="1" applyAlignment="1">
      <alignment horizontal="center" vertical="top" wrapText="1"/>
    </xf>
    <xf numFmtId="0" fontId="14" fillId="0" borderId="2" xfId="0" applyFont="1" applyFill="1" applyBorder="1" applyAlignment="1">
      <alignment horizontal="center" vertical="top" wrapText="1"/>
    </xf>
    <xf numFmtId="4" fontId="5" fillId="2" borderId="3" xfId="0" applyNumberFormat="1" applyFont="1" applyFill="1" applyBorder="1" applyAlignment="1">
      <alignment horizontal="center" vertical="top"/>
    </xf>
    <xf numFmtId="4" fontId="5" fillId="2" borderId="1" xfId="0" applyNumberFormat="1" applyFont="1" applyFill="1" applyBorder="1" applyAlignment="1">
      <alignment horizontal="center" vertical="top"/>
    </xf>
    <xf numFmtId="4" fontId="7" fillId="0" borderId="2" xfId="0" applyNumberFormat="1" applyFont="1" applyFill="1" applyBorder="1" applyAlignment="1">
      <alignment horizontal="center"/>
    </xf>
    <xf numFmtId="4" fontId="7" fillId="0" borderId="3" xfId="0" applyNumberFormat="1" applyFont="1" applyFill="1" applyBorder="1" applyAlignment="1">
      <alignment horizontal="center"/>
    </xf>
    <xf numFmtId="4" fontId="7" fillId="0" borderId="2" xfId="0" applyNumberFormat="1" applyFont="1" applyFill="1" applyBorder="1" applyAlignment="1">
      <alignment horizontal="center" vertical="top"/>
    </xf>
    <xf numFmtId="4" fontId="7" fillId="0" borderId="1" xfId="0" applyNumberFormat="1" applyFont="1" applyFill="1" applyBorder="1" applyAlignment="1">
      <alignment horizontal="center" vertical="top"/>
    </xf>
    <xf numFmtId="4" fontId="7" fillId="0" borderId="3" xfId="0" applyNumberFormat="1" applyFont="1" applyFill="1" applyBorder="1" applyAlignment="1">
      <alignment horizontal="center" vertical="top"/>
    </xf>
    <xf numFmtId="49" fontId="5" fillId="4" borderId="1" xfId="0" applyNumberFormat="1" applyFont="1" applyFill="1" applyBorder="1" applyAlignment="1">
      <alignment horizontal="center" vertical="top" wrapText="1"/>
    </xf>
    <xf numFmtId="49" fontId="5" fillId="0" borderId="0" xfId="1"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49" fontId="5" fillId="2" borderId="1" xfId="1"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4" fontId="5" fillId="2" borderId="2"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49" fontId="4" fillId="4" borderId="1" xfId="0" applyNumberFormat="1" applyFont="1" applyFill="1" applyBorder="1" applyAlignment="1">
      <alignment horizontal="center" vertical="top" wrapText="1"/>
    </xf>
    <xf numFmtId="49" fontId="4" fillId="4" borderId="5" xfId="0" applyNumberFormat="1" applyFont="1" applyFill="1" applyBorder="1" applyAlignment="1">
      <alignment horizontal="center" vertical="top" wrapText="1"/>
    </xf>
    <xf numFmtId="4" fontId="4" fillId="4" borderId="6" xfId="0" applyNumberFormat="1" applyFont="1" applyFill="1" applyBorder="1" applyAlignment="1">
      <alignment horizontal="center" vertical="top" wrapText="1"/>
    </xf>
    <xf numFmtId="49" fontId="1" fillId="0" borderId="1" xfId="0" applyNumberFormat="1" applyFont="1" applyFill="1" applyBorder="1" applyAlignment="1">
      <alignment horizontal="right" wrapText="1"/>
    </xf>
    <xf numFmtId="49" fontId="1" fillId="0" borderId="1" xfId="1" applyNumberFormat="1" applyFont="1" applyFill="1" applyBorder="1" applyAlignment="1">
      <alignment horizontal="right" wrapText="1"/>
    </xf>
    <xf numFmtId="4" fontId="1" fillId="0" borderId="1" xfId="0" applyNumberFormat="1" applyFont="1" applyFill="1" applyBorder="1" applyAlignment="1">
      <alignment horizontal="right"/>
    </xf>
    <xf numFmtId="4" fontId="4" fillId="4" borderId="2" xfId="0" applyNumberFormat="1" applyFont="1" applyFill="1" applyBorder="1" applyAlignment="1">
      <alignment horizontal="center" vertical="top" wrapText="1"/>
    </xf>
    <xf numFmtId="0" fontId="4" fillId="4" borderId="5" xfId="0" applyFont="1" applyFill="1" applyBorder="1" applyAlignment="1">
      <alignment horizontal="center" vertical="top" wrapText="1"/>
    </xf>
    <xf numFmtId="4" fontId="4" fillId="4" borderId="1" xfId="0" applyNumberFormat="1" applyFont="1" applyFill="1" applyBorder="1" applyAlignment="1">
      <alignment horizontal="center" vertical="top"/>
    </xf>
    <xf numFmtId="0" fontId="15" fillId="0" borderId="1" xfId="0" applyFont="1" applyBorder="1" applyAlignment="1">
      <alignment horizontal="left" vertical="top" wrapText="1"/>
    </xf>
    <xf numFmtId="49" fontId="5" fillId="4" borderId="1" xfId="1" applyNumberFormat="1" applyFont="1" applyFill="1" applyBorder="1" applyAlignment="1">
      <alignment horizontal="center" vertical="top" wrapText="1"/>
    </xf>
    <xf numFmtId="49" fontId="4" fillId="4" borderId="1" xfId="1" applyNumberFormat="1" applyFont="1" applyFill="1" applyBorder="1" applyAlignment="1">
      <alignment horizontal="center" vertical="top" wrapText="1"/>
    </xf>
    <xf numFmtId="49" fontId="1" fillId="2" borderId="13" xfId="0" applyNumberFormat="1" applyFont="1" applyFill="1" applyBorder="1" applyAlignment="1">
      <alignment horizontal="left" vertical="top" wrapText="1"/>
    </xf>
    <xf numFmtId="49" fontId="1" fillId="2" borderId="14" xfId="0" applyNumberFormat="1" applyFont="1" applyFill="1" applyBorder="1" applyAlignment="1">
      <alignment horizontal="left" vertical="top" wrapText="1"/>
    </xf>
    <xf numFmtId="0" fontId="5" fillId="0" borderId="5" xfId="0" applyNumberFormat="1" applyFont="1" applyFill="1" applyBorder="1" applyAlignment="1">
      <alignment horizontal="left" wrapText="1"/>
    </xf>
    <xf numFmtId="0" fontId="4" fillId="4" borderId="2" xfId="0" applyFont="1" applyFill="1" applyBorder="1" applyAlignment="1">
      <alignment horizontal="center" vertical="top" wrapText="1"/>
    </xf>
    <xf numFmtId="49" fontId="4" fillId="4" borderId="2" xfId="0" applyNumberFormat="1" applyFont="1" applyFill="1" applyBorder="1" applyAlignment="1">
      <alignment horizontal="center" vertical="top" wrapText="1"/>
    </xf>
    <xf numFmtId="49" fontId="4" fillId="4" borderId="6" xfId="0" applyNumberFormat="1" applyFont="1" applyFill="1" applyBorder="1" applyAlignment="1">
      <alignment horizontal="center" vertical="top" wrapText="1"/>
    </xf>
    <xf numFmtId="49" fontId="5" fillId="0" borderId="0" xfId="1" applyNumberFormat="1" applyFont="1" applyFill="1" applyBorder="1" applyAlignment="1">
      <alignment horizontal="right" vertical="top" wrapText="1"/>
    </xf>
    <xf numFmtId="49" fontId="4" fillId="4" borderId="1" xfId="0" applyNumberFormat="1" applyFont="1" applyFill="1" applyBorder="1" applyAlignment="1">
      <alignment horizontal="right" vertical="top" wrapText="1"/>
    </xf>
    <xf numFmtId="4" fontId="4" fillId="4" borderId="1" xfId="1" applyNumberFormat="1" applyFont="1" applyFill="1" applyBorder="1" applyAlignment="1">
      <alignment horizontal="right" vertical="top"/>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right" vertical="top" wrapText="1"/>
    </xf>
    <xf numFmtId="4" fontId="5" fillId="0" borderId="0" xfId="0" applyNumberFormat="1" applyFont="1" applyFill="1" applyBorder="1" applyAlignment="1">
      <alignment horizontal="right" vertical="top"/>
    </xf>
    <xf numFmtId="4" fontId="4" fillId="0" borderId="0" xfId="0" applyNumberFormat="1" applyFont="1" applyFill="1" applyBorder="1" applyAlignment="1">
      <alignment horizontal="center" vertical="top" wrapText="1"/>
    </xf>
    <xf numFmtId="0" fontId="5" fillId="0" borderId="0" xfId="0" applyFont="1" applyFill="1" applyBorder="1" applyAlignment="1">
      <alignment vertical="top" wrapText="1"/>
    </xf>
    <xf numFmtId="0" fontId="4" fillId="0" borderId="1" xfId="0" applyFont="1" applyFill="1" applyBorder="1" applyAlignment="1">
      <alignment horizontal="left" vertical="center" wrapText="1"/>
    </xf>
    <xf numFmtId="49" fontId="4" fillId="0" borderId="1" xfId="1" applyNumberFormat="1" applyFont="1" applyFill="1" applyBorder="1" applyAlignment="1">
      <alignment horizontal="righ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vertical="top" wrapText="1"/>
    </xf>
    <xf numFmtId="0" fontId="16" fillId="0" borderId="1" xfId="0" applyFont="1" applyFill="1" applyBorder="1" applyAlignment="1">
      <alignment horizontal="right"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4" fontId="16" fillId="0" borderId="1" xfId="0" applyNumberFormat="1" applyFont="1" applyFill="1" applyBorder="1" applyAlignment="1">
      <alignment vertical="top" wrapText="1"/>
    </xf>
    <xf numFmtId="0" fontId="17" fillId="0" borderId="0" xfId="0" applyFont="1" applyFill="1" applyAlignment="1">
      <alignment vertical="top" wrapText="1"/>
    </xf>
    <xf numFmtId="0" fontId="17" fillId="0" borderId="1" xfId="0" applyFont="1" applyBorder="1" applyAlignment="1">
      <alignment horizontal="left" vertical="top" wrapText="1"/>
    </xf>
    <xf numFmtId="0" fontId="22" fillId="2" borderId="7" xfId="3" applyNumberFormat="1" applyFont="1" applyFill="1" applyAlignment="1" applyProtection="1">
      <alignment vertical="top" wrapText="1"/>
    </xf>
    <xf numFmtId="0" fontId="20" fillId="0" borderId="7" xfId="3" applyNumberFormat="1" applyFont="1" applyFill="1" applyAlignment="1" applyProtection="1">
      <alignment vertical="top" wrapText="1"/>
    </xf>
    <xf numFmtId="0" fontId="20" fillId="0" borderId="7" xfId="3" applyNumberFormat="1" applyFont="1" applyFill="1" applyBorder="1" applyAlignment="1" applyProtection="1">
      <alignment vertical="top" wrapText="1"/>
    </xf>
    <xf numFmtId="0" fontId="20" fillId="0" borderId="18" xfId="3" applyNumberFormat="1" applyFont="1" applyFill="1" applyBorder="1" applyAlignment="1" applyProtection="1">
      <alignment vertical="top" wrapText="1"/>
    </xf>
    <xf numFmtId="0" fontId="20" fillId="0" borderId="1" xfId="3" applyNumberFormat="1" applyFont="1" applyFill="1" applyBorder="1" applyAlignment="1" applyProtection="1">
      <alignment vertical="top" wrapText="1"/>
    </xf>
    <xf numFmtId="49" fontId="17" fillId="0" borderId="1" xfId="0" applyNumberFormat="1" applyFont="1" applyFill="1" applyBorder="1" applyAlignment="1">
      <alignment horizontal="center" vertical="center" wrapText="1"/>
    </xf>
    <xf numFmtId="0" fontId="0" fillId="2" borderId="0" xfId="0" applyFill="1" applyAlignment="1"/>
    <xf numFmtId="0" fontId="0" fillId="0" borderId="0" xfId="0" applyProtection="1">
      <protection locked="0"/>
    </xf>
    <xf numFmtId="0" fontId="23" fillId="0" borderId="1" xfId="0" applyFont="1" applyFill="1" applyBorder="1" applyAlignment="1">
      <alignment horizontal="center" vertical="top" wrapText="1"/>
    </xf>
    <xf numFmtId="0" fontId="23" fillId="0" borderId="1" xfId="0" applyFont="1" applyFill="1" applyBorder="1" applyAlignment="1">
      <alignment vertical="top" wrapText="1"/>
    </xf>
    <xf numFmtId="4" fontId="23" fillId="2" borderId="1" xfId="0" applyNumberFormat="1" applyFont="1" applyFill="1" applyBorder="1" applyAlignment="1">
      <alignment horizontal="center" vertical="top" wrapText="1"/>
    </xf>
    <xf numFmtId="0" fontId="18" fillId="0" borderId="1" xfId="0" applyFont="1" applyFill="1" applyBorder="1" applyAlignment="1">
      <alignment vertical="top" wrapText="1"/>
    </xf>
    <xf numFmtId="0" fontId="18" fillId="2" borderId="1" xfId="0" applyFont="1" applyFill="1" applyBorder="1" applyAlignment="1">
      <alignment vertical="top" wrapText="1"/>
    </xf>
    <xf numFmtId="0" fontId="18" fillId="2" borderId="1" xfId="0" applyNumberFormat="1" applyFont="1" applyFill="1" applyBorder="1" applyAlignment="1">
      <alignment vertical="top" wrapText="1"/>
    </xf>
    <xf numFmtId="0" fontId="23"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1" xfId="0" applyFont="1" applyFill="1" applyBorder="1" applyAlignment="1">
      <alignment horizontal="left" vertical="top" wrapText="1"/>
    </xf>
    <xf numFmtId="0" fontId="20" fillId="0" borderId="7" xfId="2" applyNumberFormat="1" applyFont="1" applyFill="1" applyAlignment="1" applyProtection="1">
      <alignment vertical="top" wrapText="1"/>
    </xf>
    <xf numFmtId="4" fontId="18" fillId="2" borderId="1" xfId="0" applyNumberFormat="1" applyFont="1" applyFill="1" applyBorder="1" applyAlignment="1">
      <alignment horizontal="center" vertical="top" wrapText="1"/>
    </xf>
    <xf numFmtId="0" fontId="18" fillId="0" borderId="1" xfId="0" applyNumberFormat="1" applyFont="1" applyFill="1" applyBorder="1" applyAlignment="1">
      <alignment horizontal="left" vertical="top" wrapText="1"/>
    </xf>
    <xf numFmtId="0" fontId="18" fillId="0" borderId="1" xfId="0" applyNumberFormat="1" applyFont="1" applyFill="1" applyBorder="1" applyAlignment="1">
      <alignment horizontal="justify" vertical="top"/>
    </xf>
    <xf numFmtId="49" fontId="18" fillId="0" borderId="1" xfId="0" applyNumberFormat="1" applyFont="1" applyFill="1" applyBorder="1" applyAlignment="1">
      <alignment horizontal="left" vertical="top" wrapText="1"/>
    </xf>
    <xf numFmtId="0" fontId="18" fillId="2" borderId="1" xfId="0" applyFont="1" applyFill="1" applyBorder="1" applyAlignment="1">
      <alignment horizontal="left" vertical="top" wrapText="1"/>
    </xf>
    <xf numFmtId="0" fontId="24" fillId="2" borderId="1" xfId="0" applyFont="1" applyFill="1" applyBorder="1" applyAlignment="1">
      <alignment horizontal="left" vertical="top" wrapText="1"/>
    </xf>
    <xf numFmtId="49" fontId="18" fillId="0" borderId="1" xfId="0" applyNumberFormat="1" applyFont="1" applyFill="1" applyBorder="1" applyAlignment="1">
      <alignment vertical="top" wrapText="1"/>
    </xf>
    <xf numFmtId="0" fontId="17" fillId="2" borderId="1" xfId="0" applyFont="1" applyFill="1" applyBorder="1" applyAlignment="1">
      <alignment vertical="top" wrapText="1"/>
    </xf>
    <xf numFmtId="0" fontId="24" fillId="0" borderId="1" xfId="0" applyFont="1" applyFill="1" applyBorder="1" applyAlignment="1">
      <alignment horizontal="left" vertical="top" wrapText="1"/>
    </xf>
    <xf numFmtId="49" fontId="18" fillId="0" borderId="1" xfId="1" applyNumberFormat="1" applyFont="1" applyFill="1" applyBorder="1" applyAlignment="1">
      <alignment horizontal="left" vertical="top" wrapText="1"/>
    </xf>
    <xf numFmtId="4" fontId="24" fillId="2" borderId="1" xfId="0" applyNumberFormat="1" applyFont="1" applyFill="1" applyBorder="1" applyAlignment="1">
      <alignment horizontal="left" vertical="top"/>
    </xf>
    <xf numFmtId="4" fontId="24" fillId="2" borderId="1" xfId="0" applyNumberFormat="1" applyFont="1" applyFill="1" applyBorder="1" applyAlignment="1">
      <alignment horizontal="left" vertical="top" wrapText="1"/>
    </xf>
    <xf numFmtId="0" fontId="18" fillId="0" borderId="2" xfId="0" applyFont="1" applyFill="1" applyBorder="1" applyAlignment="1">
      <alignment vertical="top" wrapText="1"/>
    </xf>
    <xf numFmtId="4" fontId="18" fillId="2" borderId="1" xfId="0" applyNumberFormat="1" applyFont="1" applyFill="1" applyBorder="1" applyAlignment="1">
      <alignment horizontal="left" vertical="top" wrapText="1"/>
    </xf>
    <xf numFmtId="49" fontId="18" fillId="2" borderId="1" xfId="0" applyNumberFormat="1" applyFont="1" applyFill="1" applyBorder="1" applyAlignment="1">
      <alignment horizontal="left" vertical="top" wrapText="1"/>
    </xf>
    <xf numFmtId="0" fontId="18" fillId="0" borderId="16" xfId="0" applyFont="1" applyFill="1" applyBorder="1" applyAlignment="1">
      <alignment vertical="top" wrapText="1"/>
    </xf>
    <xf numFmtId="0" fontId="23" fillId="0" borderId="5" xfId="0" applyFont="1" applyFill="1" applyBorder="1" applyAlignment="1">
      <alignment horizontal="left" vertical="top" wrapText="1"/>
    </xf>
    <xf numFmtId="4" fontId="23" fillId="2" borderId="1" xfId="0" applyNumberFormat="1" applyFont="1" applyFill="1" applyBorder="1" applyAlignment="1">
      <alignment horizontal="right" vertical="top" wrapText="1"/>
    </xf>
    <xf numFmtId="4" fontId="18" fillId="2" borderId="1" xfId="0" applyNumberFormat="1" applyFont="1" applyFill="1" applyBorder="1" applyAlignment="1">
      <alignment horizontal="right" vertical="top" wrapText="1"/>
    </xf>
    <xf numFmtId="0" fontId="18" fillId="0" borderId="4" xfId="0" applyFont="1" applyFill="1" applyBorder="1" applyAlignment="1">
      <alignment vertical="top" wrapText="1"/>
    </xf>
    <xf numFmtId="0" fontId="26" fillId="2" borderId="1" xfId="0" applyFont="1" applyFill="1" applyBorder="1" applyAlignment="1">
      <alignment horizontal="left" vertical="top" wrapText="1"/>
    </xf>
    <xf numFmtId="49" fontId="23" fillId="0" borderId="1" xfId="0" applyNumberFormat="1" applyFont="1" applyFill="1" applyBorder="1" applyAlignment="1">
      <alignment horizontal="left" vertical="top" wrapText="1"/>
    </xf>
    <xf numFmtId="4" fontId="18" fillId="2" borderId="1" xfId="0" applyNumberFormat="1" applyFont="1" applyFill="1" applyBorder="1" applyAlignment="1">
      <alignment horizontal="right" vertical="top"/>
    </xf>
    <xf numFmtId="0" fontId="18" fillId="0" borderId="1" xfId="1" applyFont="1" applyFill="1" applyBorder="1" applyAlignment="1">
      <alignment horizontal="left" vertical="top" wrapText="1"/>
    </xf>
    <xf numFmtId="0" fontId="18" fillId="2" borderId="1" xfId="0" applyNumberFormat="1" applyFont="1" applyFill="1" applyBorder="1" applyAlignment="1">
      <alignment horizontal="justify" vertical="top"/>
    </xf>
    <xf numFmtId="0" fontId="20" fillId="0" borderId="5" xfId="3" applyNumberFormat="1" applyFont="1" applyFill="1" applyBorder="1" applyAlignment="1" applyProtection="1">
      <alignment vertical="top" wrapText="1"/>
    </xf>
    <xf numFmtId="0" fontId="17" fillId="0" borderId="0" xfId="0" applyFont="1" applyAlignment="1">
      <alignment vertical="top"/>
    </xf>
    <xf numFmtId="0" fontId="23" fillId="2" borderId="1" xfId="7" applyNumberFormat="1" applyFont="1" applyFill="1" applyBorder="1" applyAlignment="1" applyProtection="1">
      <alignment horizontal="left" vertical="top"/>
    </xf>
    <xf numFmtId="0" fontId="18" fillId="2" borderId="1" xfId="7" applyNumberFormat="1" applyFont="1" applyFill="1" applyBorder="1" applyAlignment="1" applyProtection="1">
      <alignment horizontal="left" vertical="top"/>
    </xf>
    <xf numFmtId="0" fontId="18" fillId="2" borderId="1" xfId="7" applyNumberFormat="1" applyFont="1" applyFill="1" applyBorder="1" applyAlignment="1" applyProtection="1">
      <alignment horizontal="left" vertical="top" wrapText="1"/>
    </xf>
    <xf numFmtId="4" fontId="18" fillId="2" borderId="1" xfId="7" applyNumberFormat="1" applyFont="1" applyFill="1" applyBorder="1" applyAlignment="1" applyProtection="1">
      <alignment horizontal="left" vertical="top" wrapText="1"/>
    </xf>
    <xf numFmtId="49" fontId="18" fillId="2" borderId="1" xfId="7" applyNumberFormat="1" applyFont="1" applyFill="1" applyBorder="1" applyAlignment="1" applyProtection="1">
      <alignment horizontal="left" vertical="top" wrapText="1"/>
    </xf>
    <xf numFmtId="0" fontId="24" fillId="2" borderId="1" xfId="0" applyNumberFormat="1" applyFont="1" applyFill="1" applyBorder="1" applyAlignment="1">
      <alignment horizontal="left" vertical="top" wrapText="1"/>
    </xf>
    <xf numFmtId="0" fontId="18" fillId="2" borderId="1" xfId="1" applyFont="1" applyFill="1" applyBorder="1" applyAlignment="1">
      <alignment vertical="top"/>
    </xf>
    <xf numFmtId="0" fontId="28" fillId="0" borderId="0" xfId="0" applyFont="1"/>
    <xf numFmtId="4" fontId="0" fillId="0" borderId="0" xfId="0" applyNumberFormat="1" applyFill="1"/>
    <xf numFmtId="4" fontId="23" fillId="2" borderId="1" xfId="5" applyNumberFormat="1" applyFont="1" applyFill="1" applyBorder="1" applyAlignment="1" applyProtection="1">
      <alignment horizontal="center" vertical="top" shrinkToFit="1"/>
    </xf>
    <xf numFmtId="0" fontId="17" fillId="0" borderId="1" xfId="0" applyFont="1" applyFill="1" applyBorder="1" applyAlignment="1">
      <alignment vertical="top"/>
    </xf>
    <xf numFmtId="0" fontId="17" fillId="2" borderId="1" xfId="0" applyFont="1" applyFill="1" applyBorder="1" applyAlignment="1">
      <alignment vertical="top"/>
    </xf>
    <xf numFmtId="0" fontId="17" fillId="0" borderId="1" xfId="0" applyFont="1" applyBorder="1" applyAlignment="1">
      <alignment vertical="top"/>
    </xf>
    <xf numFmtId="0" fontId="20" fillId="2" borderId="1" xfId="3" applyNumberFormat="1" applyFont="1" applyFill="1" applyBorder="1" applyAlignment="1" applyProtection="1">
      <alignment vertical="top" wrapText="1"/>
    </xf>
    <xf numFmtId="0" fontId="20" fillId="2" borderId="20" xfId="3" applyNumberFormat="1" applyFont="1" applyFill="1" applyBorder="1" applyAlignment="1" applyProtection="1">
      <alignment vertical="top" wrapText="1"/>
    </xf>
    <xf numFmtId="0" fontId="20" fillId="2" borderId="7" xfId="3" applyNumberFormat="1" applyFont="1" applyFill="1" applyAlignment="1" applyProtection="1">
      <alignment vertical="top" wrapText="1"/>
    </xf>
    <xf numFmtId="0" fontId="20" fillId="2" borderId="19" xfId="3" applyNumberFormat="1" applyFont="1" applyFill="1" applyBorder="1" applyAlignment="1" applyProtection="1">
      <alignment vertical="top" wrapText="1"/>
    </xf>
    <xf numFmtId="0" fontId="20" fillId="2" borderId="22" xfId="3" applyNumberFormat="1" applyFont="1" applyFill="1" applyBorder="1" applyAlignment="1" applyProtection="1">
      <alignment vertical="top" wrapText="1"/>
    </xf>
    <xf numFmtId="0" fontId="20" fillId="0" borderId="19" xfId="3" applyNumberFormat="1" applyFont="1" applyFill="1" applyBorder="1" applyAlignment="1" applyProtection="1">
      <alignment vertical="top" wrapText="1"/>
    </xf>
    <xf numFmtId="0" fontId="17" fillId="0" borderId="1" xfId="0" applyFont="1" applyBorder="1" applyAlignment="1">
      <alignment vertical="top" wrapText="1"/>
    </xf>
    <xf numFmtId="0" fontId="18" fillId="0" borderId="0" xfId="0" applyFont="1" applyFill="1" applyAlignment="1">
      <alignment horizontal="left" vertical="top" wrapText="1"/>
    </xf>
    <xf numFmtId="0" fontId="18" fillId="0" borderId="4" xfId="0" applyFont="1" applyFill="1" applyBorder="1" applyAlignment="1">
      <alignment horizontal="left" vertical="top" wrapText="1"/>
    </xf>
    <xf numFmtId="0" fontId="23" fillId="0" borderId="0" xfId="0" applyFont="1" applyFill="1" applyAlignment="1">
      <alignment vertical="top" wrapText="1"/>
    </xf>
    <xf numFmtId="0" fontId="18" fillId="0" borderId="8" xfId="0" applyFont="1" applyFill="1" applyBorder="1" applyAlignment="1">
      <alignment vertical="top" wrapText="1"/>
    </xf>
    <xf numFmtId="0" fontId="24" fillId="0" borderId="1" xfId="0" applyFont="1" applyFill="1" applyBorder="1" applyAlignment="1">
      <alignment vertical="top" wrapText="1"/>
    </xf>
    <xf numFmtId="0" fontId="24" fillId="0" borderId="0" xfId="0" applyFont="1" applyFill="1" applyBorder="1" applyAlignment="1">
      <alignment vertical="top" wrapText="1"/>
    </xf>
    <xf numFmtId="0" fontId="18" fillId="0" borderId="5" xfId="0" applyNumberFormat="1" applyFont="1" applyFill="1" applyBorder="1" applyAlignment="1">
      <alignment horizontal="left" vertical="top" wrapText="1"/>
    </xf>
    <xf numFmtId="0" fontId="18" fillId="0" borderId="0" xfId="0" applyFont="1" applyFill="1" applyAlignment="1">
      <alignment vertical="top" wrapText="1"/>
    </xf>
    <xf numFmtId="0" fontId="23" fillId="0" borderId="1" xfId="0" applyNumberFormat="1" applyFont="1" applyFill="1" applyBorder="1" applyAlignment="1">
      <alignment horizontal="left" vertical="top" wrapText="1"/>
    </xf>
    <xf numFmtId="0" fontId="18" fillId="0" borderId="0" xfId="0" applyFont="1" applyFill="1" applyBorder="1" applyAlignment="1">
      <alignment horizontal="left" vertical="top" wrapText="1"/>
    </xf>
    <xf numFmtId="0" fontId="24" fillId="2" borderId="1" xfId="0" applyFont="1" applyFill="1" applyBorder="1" applyAlignment="1">
      <alignment vertical="top" wrapText="1"/>
    </xf>
    <xf numFmtId="0" fontId="20" fillId="0" borderId="7" xfId="2" applyNumberFormat="1" applyFont="1" applyAlignment="1" applyProtection="1">
      <alignment vertical="top" wrapText="1"/>
    </xf>
    <xf numFmtId="4" fontId="18" fillId="6" borderId="1" xfId="0" applyNumberFormat="1" applyFont="1" applyFill="1" applyBorder="1" applyAlignment="1">
      <alignment horizontal="left" vertical="top" wrapText="1"/>
    </xf>
    <xf numFmtId="4" fontId="23" fillId="0" borderId="1" xfId="0" applyNumberFormat="1" applyFont="1" applyFill="1" applyBorder="1" applyAlignment="1">
      <alignment vertical="top"/>
    </xf>
    <xf numFmtId="4" fontId="18" fillId="2" borderId="1" xfId="0" applyNumberFormat="1" applyFont="1" applyFill="1" applyBorder="1" applyAlignment="1">
      <alignment vertical="top" wrapText="1"/>
    </xf>
    <xf numFmtId="4" fontId="18" fillId="0" borderId="1" xfId="0" applyNumberFormat="1" applyFont="1" applyFill="1" applyBorder="1" applyAlignment="1">
      <alignment vertical="top" wrapText="1"/>
    </xf>
    <xf numFmtId="4" fontId="18" fillId="0" borderId="1" xfId="9" applyNumberFormat="1" applyFont="1" applyFill="1" applyBorder="1" applyAlignment="1">
      <alignment vertical="top" wrapText="1"/>
    </xf>
    <xf numFmtId="4" fontId="18" fillId="0" borderId="1" xfId="0" applyNumberFormat="1" applyFont="1" applyFill="1" applyBorder="1" applyAlignment="1">
      <alignment vertical="top"/>
    </xf>
    <xf numFmtId="4" fontId="18" fillId="2" borderId="1" xfId="9" applyNumberFormat="1" applyFont="1" applyFill="1" applyBorder="1" applyAlignment="1">
      <alignment horizontal="right" vertical="top"/>
    </xf>
    <xf numFmtId="4" fontId="18" fillId="2" borderId="1" xfId="0" applyNumberFormat="1" applyFont="1" applyFill="1" applyBorder="1" applyAlignment="1">
      <alignment vertical="top"/>
    </xf>
    <xf numFmtId="4" fontId="18" fillId="2" borderId="1" xfId="0" applyNumberFormat="1" applyFont="1" applyFill="1" applyBorder="1" applyAlignment="1">
      <alignment horizontal="left" vertical="top"/>
    </xf>
    <xf numFmtId="0" fontId="18" fillId="2" borderId="1" xfId="0" applyFont="1" applyFill="1" applyBorder="1" applyAlignment="1">
      <alignment horizontal="left" vertical="top" wrapText="1" shrinkToFit="1"/>
    </xf>
    <xf numFmtId="0" fontId="25" fillId="2" borderId="1" xfId="0" applyFont="1" applyFill="1" applyBorder="1" applyAlignment="1">
      <alignment horizontal="left" vertical="top" wrapText="1"/>
    </xf>
    <xf numFmtId="0" fontId="20" fillId="0" borderId="7" xfId="3" applyNumberFormat="1" applyFont="1" applyFill="1" applyProtection="1">
      <alignment vertical="top" wrapText="1"/>
    </xf>
    <xf numFmtId="4" fontId="23" fillId="0" borderId="1" xfId="0" applyNumberFormat="1" applyFont="1" applyFill="1" applyBorder="1" applyAlignment="1">
      <alignment horizontal="center" vertical="top" wrapText="1"/>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1" fontId="23" fillId="0" borderId="2" xfId="0" applyNumberFormat="1" applyFont="1" applyFill="1" applyBorder="1" applyAlignment="1">
      <alignment horizontal="center" vertical="center" wrapText="1"/>
    </xf>
    <xf numFmtId="49" fontId="23" fillId="0" borderId="1" xfId="9" applyNumberFormat="1" applyFont="1" applyFill="1" applyBorder="1" applyAlignment="1">
      <alignment horizontal="center" vertical="center" wrapText="1"/>
    </xf>
    <xf numFmtId="4" fontId="23" fillId="0" borderId="1" xfId="9" applyNumberFormat="1" applyFont="1" applyFill="1" applyBorder="1" applyAlignment="1">
      <alignment horizontal="center" vertical="center"/>
    </xf>
    <xf numFmtId="4" fontId="18" fillId="2" borderId="2"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wrapText="1"/>
    </xf>
    <xf numFmtId="49" fontId="18" fillId="2" borderId="1" xfId="9" applyNumberFormat="1" applyFont="1" applyFill="1" applyBorder="1" applyAlignment="1">
      <alignment horizontal="center" vertical="center" wrapText="1"/>
    </xf>
    <xf numFmtId="4" fontId="18" fillId="2" borderId="1" xfId="9" applyNumberFormat="1"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49" fontId="18" fillId="0" borderId="1" xfId="9" applyNumberFormat="1" applyFont="1" applyFill="1" applyBorder="1" applyAlignment="1">
      <alignment horizontal="center" vertical="center" wrapText="1"/>
    </xf>
    <xf numFmtId="4" fontId="18" fillId="0" borderId="1" xfId="9"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4" fontId="18" fillId="2" borderId="4" xfId="9" applyNumberFormat="1" applyFont="1" applyFill="1" applyBorder="1" applyAlignment="1">
      <alignment horizontal="center" vertical="center"/>
    </xf>
    <xf numFmtId="4" fontId="18" fillId="0" borderId="4" xfId="9"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22" fillId="2" borderId="7" xfId="4" applyNumberFormat="1" applyFont="1" applyFill="1" applyAlignment="1" applyProtection="1">
      <alignment horizontal="center" vertical="center" shrinkToFit="1"/>
    </xf>
    <xf numFmtId="1" fontId="22" fillId="2" borderId="7" xfId="4" applyNumberFormat="1" applyFont="1" applyFill="1" applyAlignment="1" applyProtection="1">
      <alignment horizontal="center" vertical="center" shrinkToFit="1"/>
    </xf>
    <xf numFmtId="4" fontId="23" fillId="2" borderId="7" xfId="5" applyNumberFormat="1" applyFont="1" applyFill="1" applyAlignment="1" applyProtection="1">
      <alignment horizontal="center" vertical="center" shrinkToFit="1"/>
    </xf>
    <xf numFmtId="4" fontId="23" fillId="2" borderId="17" xfId="5" applyNumberFormat="1" applyFont="1" applyFill="1" applyBorder="1" applyAlignment="1" applyProtection="1">
      <alignment horizontal="center" vertical="center" shrinkToFit="1"/>
    </xf>
    <xf numFmtId="1" fontId="23" fillId="2" borderId="17" xfId="5" applyNumberFormat="1" applyFont="1" applyFill="1" applyBorder="1" applyAlignment="1" applyProtection="1">
      <alignment horizontal="center" vertical="center" shrinkToFit="1"/>
    </xf>
    <xf numFmtId="1" fontId="23" fillId="2" borderId="17" xfId="6" applyNumberFormat="1" applyFont="1" applyFill="1" applyBorder="1" applyAlignment="1" applyProtection="1">
      <alignment horizontal="center" vertical="center" shrinkToFit="1"/>
    </xf>
    <xf numFmtId="49" fontId="20" fillId="2" borderId="7" xfId="4" applyNumberFormat="1" applyFont="1" applyFill="1" applyAlignment="1" applyProtection="1">
      <alignment horizontal="center" vertical="center" shrinkToFit="1"/>
    </xf>
    <xf numFmtId="1" fontId="20" fillId="2" borderId="7" xfId="4" applyNumberFormat="1" applyFont="1" applyFill="1" applyAlignment="1" applyProtection="1">
      <alignment horizontal="center" vertical="center" shrinkToFit="1"/>
    </xf>
    <xf numFmtId="4" fontId="18" fillId="2" borderId="7" xfId="5" applyNumberFormat="1" applyFont="1" applyFill="1" applyAlignment="1" applyProtection="1">
      <alignment horizontal="center" vertical="center" shrinkToFit="1"/>
    </xf>
    <xf numFmtId="49" fontId="20" fillId="2" borderId="7" xfId="4" applyNumberFormat="1" applyFont="1" applyFill="1" applyBorder="1" applyAlignment="1" applyProtection="1">
      <alignment horizontal="center" vertical="center" shrinkToFit="1"/>
    </xf>
    <xf numFmtId="1" fontId="20" fillId="2" borderId="7" xfId="4" applyNumberFormat="1" applyFont="1" applyFill="1" applyBorder="1" applyAlignment="1" applyProtection="1">
      <alignment horizontal="center" vertical="center" shrinkToFit="1"/>
    </xf>
    <xf numFmtId="4" fontId="18" fillId="2" borderId="7" xfId="5" applyNumberFormat="1" applyFont="1" applyFill="1" applyBorder="1" applyAlignment="1" applyProtection="1">
      <alignment horizontal="center" vertical="center" shrinkToFit="1"/>
    </xf>
    <xf numFmtId="49" fontId="20" fillId="2" borderId="18" xfId="4" applyNumberFormat="1" applyFont="1" applyFill="1" applyBorder="1" applyAlignment="1" applyProtection="1">
      <alignment horizontal="center" vertical="center" shrinkToFit="1"/>
    </xf>
    <xf numFmtId="1" fontId="20" fillId="2" borderId="18" xfId="4" applyNumberFormat="1" applyFont="1" applyFill="1" applyBorder="1" applyAlignment="1" applyProtection="1">
      <alignment horizontal="center" vertical="center" shrinkToFit="1"/>
    </xf>
    <xf numFmtId="4" fontId="18" fillId="2" borderId="18" xfId="5" applyNumberFormat="1" applyFont="1" applyFill="1" applyBorder="1" applyAlignment="1" applyProtection="1">
      <alignment horizontal="center" vertical="center" shrinkToFit="1"/>
    </xf>
    <xf numFmtId="49" fontId="20" fillId="2" borderId="5" xfId="4" applyNumberFormat="1" applyFont="1" applyFill="1" applyBorder="1" applyAlignment="1" applyProtection="1">
      <alignment horizontal="center" vertical="center" shrinkToFit="1"/>
    </xf>
    <xf numFmtId="1" fontId="20" fillId="2" borderId="19" xfId="4" applyNumberFormat="1" applyFont="1" applyFill="1" applyBorder="1" applyAlignment="1" applyProtection="1">
      <alignment horizontal="center" vertical="center" shrinkToFit="1"/>
    </xf>
    <xf numFmtId="4" fontId="18" fillId="2" borderId="5" xfId="5" applyNumberFormat="1" applyFont="1" applyFill="1" applyBorder="1" applyAlignment="1" applyProtection="1">
      <alignment horizontal="center" vertical="center" shrinkToFit="1"/>
    </xf>
    <xf numFmtId="1" fontId="23" fillId="2" borderId="21" xfId="6" applyNumberFormat="1" applyFont="1" applyFill="1" applyBorder="1" applyAlignment="1" applyProtection="1">
      <alignment horizontal="center" vertical="center" shrinkToFit="1"/>
    </xf>
    <xf numFmtId="49" fontId="20" fillId="2" borderId="1" xfId="4" applyNumberFormat="1" applyFont="1" applyFill="1" applyBorder="1" applyAlignment="1" applyProtection="1">
      <alignment horizontal="center" vertical="center" shrinkToFit="1"/>
    </xf>
    <xf numFmtId="1" fontId="20" fillId="2" borderId="1" xfId="4" applyNumberFormat="1" applyFont="1" applyFill="1" applyBorder="1" applyAlignment="1" applyProtection="1">
      <alignment horizontal="center" vertical="center" shrinkToFit="1"/>
    </xf>
    <xf numFmtId="4" fontId="18" fillId="2" borderId="1" xfId="5" applyNumberFormat="1" applyFont="1" applyFill="1" applyBorder="1" applyAlignment="1" applyProtection="1">
      <alignment horizontal="center" vertical="center" shrinkToFit="1"/>
    </xf>
    <xf numFmtId="1" fontId="23" fillId="2" borderId="2" xfId="6" applyNumberFormat="1" applyFont="1" applyFill="1" applyBorder="1" applyAlignment="1" applyProtection="1">
      <alignment horizontal="center" vertical="center" shrinkToFit="1"/>
    </xf>
    <xf numFmtId="10" fontId="18" fillId="2" borderId="2" xfId="6" applyNumberFormat="1" applyFont="1" applyFill="1" applyBorder="1" applyAlignment="1" applyProtection="1">
      <alignment horizontal="center" vertical="center" shrinkToFit="1"/>
    </xf>
    <xf numFmtId="1" fontId="20" fillId="2" borderId="20" xfId="4" applyNumberFormat="1" applyFont="1" applyFill="1" applyBorder="1" applyAlignment="1" applyProtection="1">
      <alignment horizontal="center" vertical="center" shrinkToFit="1"/>
    </xf>
    <xf numFmtId="4" fontId="18" fillId="2" borderId="20" xfId="5" applyNumberFormat="1" applyFont="1" applyFill="1" applyBorder="1" applyAlignment="1" applyProtection="1">
      <alignment horizontal="center" vertical="center" shrinkToFit="1"/>
    </xf>
    <xf numFmtId="10" fontId="18" fillId="2" borderId="24" xfId="6" applyNumberFormat="1" applyFont="1" applyFill="1" applyBorder="1" applyAlignment="1" applyProtection="1">
      <alignment horizontal="center" vertical="center" shrinkToFit="1"/>
    </xf>
    <xf numFmtId="10" fontId="18" fillId="2" borderId="17" xfId="6" applyNumberFormat="1" applyFont="1" applyFill="1" applyBorder="1" applyAlignment="1" applyProtection="1">
      <alignment horizontal="center" vertical="center" shrinkToFit="1"/>
    </xf>
    <xf numFmtId="1" fontId="20" fillId="0" borderId="7" xfId="4" applyNumberFormat="1" applyFont="1" applyFill="1" applyAlignment="1" applyProtection="1">
      <alignment horizontal="center" vertical="center" shrinkToFit="1"/>
    </xf>
    <xf numFmtId="4" fontId="18" fillId="2" borderId="19" xfId="5" applyNumberFormat="1" applyFont="1" applyFill="1" applyBorder="1" applyAlignment="1" applyProtection="1">
      <alignment horizontal="center" vertical="center" shrinkToFit="1"/>
    </xf>
    <xf numFmtId="4" fontId="17" fillId="2" borderId="1" xfId="0" applyNumberFormat="1" applyFont="1" applyFill="1" applyBorder="1" applyAlignment="1" applyProtection="1">
      <alignment horizontal="center" vertical="center"/>
      <protection locked="0"/>
    </xf>
    <xf numFmtId="10" fontId="18" fillId="2" borderId="21" xfId="6" applyNumberFormat="1" applyFont="1" applyFill="1" applyBorder="1" applyAlignment="1" applyProtection="1">
      <alignment horizontal="center" vertical="center" shrinkToFit="1"/>
    </xf>
    <xf numFmtId="49" fontId="20" fillId="2" borderId="22" xfId="4" applyNumberFormat="1" applyFont="1" applyFill="1" applyBorder="1" applyAlignment="1" applyProtection="1">
      <alignment horizontal="center" vertical="center" shrinkToFit="1"/>
    </xf>
    <xf numFmtId="4" fontId="18" fillId="2" borderId="22" xfId="5" applyNumberFormat="1" applyFont="1" applyFill="1" applyBorder="1" applyAlignment="1" applyProtection="1">
      <alignment horizontal="center" vertical="center" shrinkToFit="1"/>
    </xf>
    <xf numFmtId="10" fontId="18" fillId="2" borderId="6" xfId="6" applyNumberFormat="1" applyFont="1" applyFill="1" applyBorder="1" applyAlignment="1" applyProtection="1">
      <alignment horizontal="center" vertical="center" shrinkToFit="1"/>
    </xf>
    <xf numFmtId="1" fontId="20" fillId="2" borderId="22" xfId="4" applyNumberFormat="1" applyFont="1" applyFill="1" applyBorder="1" applyAlignment="1" applyProtection="1">
      <alignment horizontal="center" vertical="center" shrinkToFit="1"/>
    </xf>
    <xf numFmtId="10" fontId="18" fillId="2" borderId="23" xfId="6" applyNumberFormat="1" applyFont="1" applyFill="1" applyBorder="1" applyAlignment="1" applyProtection="1">
      <alignment horizontal="center" vertical="center" shrinkToFit="1"/>
    </xf>
    <xf numFmtId="1" fontId="23" fillId="2" borderId="2" xfId="0" applyNumberFormat="1" applyFont="1" applyFill="1" applyBorder="1" applyAlignment="1">
      <alignment horizontal="center" vertical="center" wrapText="1"/>
    </xf>
    <xf numFmtId="49" fontId="18" fillId="2" borderId="1" xfId="1" applyNumberFormat="1" applyFont="1" applyFill="1" applyBorder="1" applyAlignment="1">
      <alignment horizontal="center" vertical="center" wrapText="1"/>
    </xf>
    <xf numFmtId="4" fontId="18" fillId="2" borderId="1" xfId="1" applyNumberFormat="1" applyFont="1" applyFill="1" applyBorder="1" applyAlignment="1">
      <alignment horizontal="center" vertical="center"/>
    </xf>
    <xf numFmtId="4" fontId="18" fillId="2" borderId="3" xfId="0" applyNumberFormat="1" applyFont="1" applyFill="1" applyBorder="1" applyAlignment="1">
      <alignment horizontal="center" vertical="center"/>
    </xf>
    <xf numFmtId="49" fontId="18" fillId="2" borderId="5" xfId="1"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 fontId="18" fillId="2" borderId="15" xfId="0" applyNumberFormat="1" applyFont="1" applyFill="1" applyBorder="1" applyAlignment="1">
      <alignment horizontal="center" vertical="center"/>
    </xf>
    <xf numFmtId="4" fontId="18" fillId="2" borderId="6" xfId="0" applyNumberFormat="1" applyFont="1" applyFill="1" applyBorder="1" applyAlignment="1">
      <alignment horizontal="center" vertical="center"/>
    </xf>
    <xf numFmtId="4" fontId="18" fillId="2" borderId="2" xfId="0" applyNumberFormat="1" applyFont="1" applyFill="1" applyBorder="1" applyAlignment="1">
      <alignment horizontal="center" vertical="center" wrapText="1"/>
    </xf>
    <xf numFmtId="0" fontId="18" fillId="2" borderId="0" xfId="0" applyFont="1" applyFill="1" applyAlignment="1">
      <alignment horizontal="center" vertical="center"/>
    </xf>
    <xf numFmtId="4" fontId="18" fillId="2" borderId="2" xfId="1" applyNumberFormat="1" applyFont="1" applyFill="1" applyBorder="1" applyAlignment="1">
      <alignment horizontal="center" vertical="center"/>
    </xf>
    <xf numFmtId="4" fontId="18" fillId="2" borderId="3" xfId="1" applyNumberFormat="1" applyFont="1" applyFill="1" applyBorder="1" applyAlignment="1">
      <alignment horizontal="center" vertical="center"/>
    </xf>
    <xf numFmtId="49" fontId="18" fillId="2" borderId="2"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4" fillId="2" borderId="2" xfId="0" applyNumberFormat="1" applyFont="1" applyFill="1" applyBorder="1" applyAlignment="1">
      <alignment horizontal="center" vertical="center"/>
    </xf>
    <xf numFmtId="4" fontId="24" fillId="2" borderId="1" xfId="0" applyNumberFormat="1" applyFont="1" applyFill="1" applyBorder="1" applyAlignment="1">
      <alignment horizontal="center" vertical="center"/>
    </xf>
    <xf numFmtId="4" fontId="24" fillId="2" borderId="3"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xf>
    <xf numFmtId="4" fontId="20" fillId="0" borderId="7" xfId="4" applyNumberFormat="1" applyFont="1" applyFill="1" applyAlignment="1" applyProtection="1">
      <alignment horizontal="center" vertical="center" shrinkToFit="1"/>
    </xf>
    <xf numFmtId="4" fontId="18" fillId="0" borderId="1" xfId="8" applyNumberFormat="1" applyFont="1" applyFill="1" applyBorder="1" applyAlignment="1">
      <alignment horizontal="center" vertical="center"/>
    </xf>
    <xf numFmtId="49" fontId="18" fillId="2" borderId="16" xfId="0" applyNumberFormat="1" applyFont="1" applyFill="1" applyBorder="1" applyAlignment="1">
      <alignment horizontal="center" vertical="center" wrapText="1"/>
    </xf>
    <xf numFmtId="4" fontId="18" fillId="2" borderId="9" xfId="0" applyNumberFormat="1" applyFont="1" applyFill="1" applyBorder="1" applyAlignment="1">
      <alignment horizontal="center" vertical="center"/>
    </xf>
    <xf numFmtId="4" fontId="18" fillId="2" borderId="16" xfId="0" applyNumberFormat="1" applyFont="1" applyFill="1" applyBorder="1" applyAlignment="1">
      <alignment horizontal="center" vertical="center"/>
    </xf>
    <xf numFmtId="1" fontId="23" fillId="2" borderId="25" xfId="0" applyNumberFormat="1"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18" fillId="2" borderId="3" xfId="0" applyNumberFormat="1" applyFont="1" applyFill="1" applyBorder="1" applyAlignment="1">
      <alignment horizontal="center" vertical="center" wrapText="1"/>
    </xf>
    <xf numFmtId="4" fontId="18" fillId="2" borderId="6" xfId="0" applyNumberFormat="1" applyFont="1" applyFill="1" applyBorder="1" applyAlignment="1">
      <alignment horizontal="center" vertical="center" wrapText="1"/>
    </xf>
    <xf numFmtId="49" fontId="23" fillId="2" borderId="1" xfId="1"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center" vertical="center"/>
    </xf>
    <xf numFmtId="1" fontId="23" fillId="0" borderId="0" xfId="0" applyNumberFormat="1" applyFont="1" applyFill="1" applyBorder="1" applyAlignment="1">
      <alignment horizontal="center" vertical="center" wrapText="1"/>
    </xf>
    <xf numFmtId="1" fontId="20" fillId="2" borderId="1" xfId="4" applyNumberFormat="1" applyFont="1" applyFill="1" applyBorder="1" applyAlignment="1" applyProtection="1">
      <alignment horizontal="center" vertical="top" shrinkToFit="1"/>
    </xf>
    <xf numFmtId="4" fontId="18" fillId="2" borderId="1" xfId="8" applyNumberFormat="1" applyFont="1" applyFill="1" applyBorder="1" applyAlignment="1">
      <alignment horizontal="left" vertical="top" wrapText="1"/>
    </xf>
    <xf numFmtId="4" fontId="23" fillId="2" borderId="2" xfId="0" applyNumberFormat="1"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4" fontId="23" fillId="2" borderId="6" xfId="0" applyNumberFormat="1" applyFont="1" applyFill="1" applyBorder="1" applyAlignment="1">
      <alignment horizontal="center" vertical="center" wrapText="1"/>
    </xf>
    <xf numFmtId="1" fontId="18" fillId="0" borderId="1" xfId="0" applyNumberFormat="1" applyFont="1" applyFill="1" applyBorder="1" applyAlignment="1">
      <alignment horizontal="center" vertical="top" wrapText="1"/>
    </xf>
    <xf numFmtId="1" fontId="23" fillId="0" borderId="1" xfId="0" applyNumberFormat="1" applyFont="1" applyFill="1" applyBorder="1" applyAlignment="1">
      <alignment horizontal="center" vertical="top" wrapText="1"/>
    </xf>
    <xf numFmtId="1" fontId="18" fillId="0" borderId="1" xfId="0" applyNumberFormat="1" applyFont="1" applyFill="1" applyBorder="1" applyAlignment="1">
      <alignment horizontal="left" vertical="top" wrapText="1"/>
    </xf>
    <xf numFmtId="49" fontId="29" fillId="0" borderId="1" xfId="0" applyNumberFormat="1" applyFont="1" applyFill="1" applyBorder="1" applyAlignment="1">
      <alignment horizontal="left" vertical="top" wrapText="1"/>
    </xf>
    <xf numFmtId="49" fontId="30"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 fontId="29" fillId="0" borderId="2" xfId="0" applyNumberFormat="1" applyFont="1" applyFill="1" applyBorder="1" applyAlignment="1">
      <alignment horizontal="center" vertical="center" wrapText="1"/>
    </xf>
    <xf numFmtId="0" fontId="30" fillId="0" borderId="1" xfId="0" applyFont="1" applyFill="1" applyBorder="1" applyAlignment="1">
      <alignment vertical="top" wrapText="1"/>
    </xf>
    <xf numFmtId="0" fontId="31" fillId="0" borderId="0" xfId="0" applyFont="1" applyFill="1"/>
    <xf numFmtId="0" fontId="29" fillId="0" borderId="1" xfId="0" applyNumberFormat="1" applyFont="1" applyFill="1" applyBorder="1" applyAlignment="1">
      <alignment horizontal="left" vertical="top" wrapText="1"/>
    </xf>
    <xf numFmtId="49" fontId="29" fillId="2" borderId="1" xfId="1" applyNumberFormat="1" applyFont="1" applyFill="1" applyBorder="1" applyAlignment="1">
      <alignment horizontal="center" vertical="center" wrapText="1"/>
    </xf>
    <xf numFmtId="4" fontId="29" fillId="2" borderId="1" xfId="0" applyNumberFormat="1" applyFont="1" applyFill="1" applyBorder="1" applyAlignment="1">
      <alignment vertical="top" wrapText="1"/>
    </xf>
    <xf numFmtId="0" fontId="31" fillId="0" borderId="0" xfId="0" applyFont="1"/>
    <xf numFmtId="0" fontId="0" fillId="0" borderId="0" xfId="0" applyFont="1" applyFill="1"/>
    <xf numFmtId="0" fontId="20" fillId="0" borderId="7" xfId="10" applyNumberFormat="1" applyFont="1" applyProtection="1">
      <alignment vertical="top" wrapText="1"/>
    </xf>
    <xf numFmtId="0" fontId="20" fillId="0" borderId="7" xfId="10" applyNumberFormat="1" applyFont="1" applyAlignment="1" applyProtection="1">
      <alignment vertical="top" wrapText="1"/>
    </xf>
    <xf numFmtId="4" fontId="16"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20" fillId="0" borderId="7" xfId="5" applyNumberFormat="1" applyFont="1" applyFill="1" applyAlignment="1" applyProtection="1">
      <alignment horizontal="center" vertical="center" shrinkToFit="1"/>
    </xf>
    <xf numFmtId="4" fontId="29" fillId="2" borderId="1" xfId="0" applyNumberFormat="1" applyFont="1" applyFill="1" applyBorder="1" applyAlignment="1">
      <alignment horizontal="center" vertical="center"/>
    </xf>
    <xf numFmtId="4" fontId="29" fillId="0" borderId="1" xfId="1" applyNumberFormat="1" applyFont="1" applyFill="1" applyBorder="1" applyAlignment="1">
      <alignment horizontal="center" vertical="center"/>
    </xf>
    <xf numFmtId="4" fontId="18" fillId="2" borderId="4" xfId="0" applyNumberFormat="1" applyFont="1" applyFill="1" applyBorder="1" applyAlignment="1">
      <alignment horizontal="center" vertical="center"/>
    </xf>
    <xf numFmtId="4" fontId="23" fillId="2" borderId="1" xfId="0" applyNumberFormat="1" applyFont="1" applyFill="1" applyBorder="1" applyAlignment="1">
      <alignment horizontal="center" vertical="center" wrapText="1"/>
    </xf>
    <xf numFmtId="4" fontId="18" fillId="2" borderId="4" xfId="0" applyNumberFormat="1" applyFont="1" applyFill="1" applyBorder="1" applyAlignment="1">
      <alignment horizontal="center" vertical="center" wrapText="1"/>
    </xf>
    <xf numFmtId="4" fontId="23" fillId="2" borderId="4" xfId="0" applyNumberFormat="1" applyFont="1" applyFill="1" applyBorder="1" applyAlignment="1">
      <alignment horizontal="center" vertical="center" wrapText="1"/>
    </xf>
    <xf numFmtId="4" fontId="20" fillId="0" borderId="7" xfId="11" applyNumberFormat="1" applyFont="1" applyFill="1" applyAlignment="1" applyProtection="1">
      <alignment horizontal="center" vertical="center" shrinkToFit="1"/>
    </xf>
    <xf numFmtId="4" fontId="22" fillId="0" borderId="7" xfId="11" applyNumberFormat="1" applyFont="1" applyFill="1" applyAlignment="1" applyProtection="1">
      <alignment horizontal="center" vertical="center" shrinkToFit="1"/>
    </xf>
    <xf numFmtId="4" fontId="23" fillId="2" borderId="2" xfId="0" applyNumberFormat="1" applyFont="1" applyFill="1" applyBorder="1" applyAlignment="1">
      <alignment horizontal="center" vertical="center"/>
    </xf>
    <xf numFmtId="4" fontId="23" fillId="2" borderId="1" xfId="1" applyNumberFormat="1" applyFont="1" applyFill="1" applyBorder="1" applyAlignment="1">
      <alignment horizontal="center" vertical="center"/>
    </xf>
    <xf numFmtId="4" fontId="18" fillId="0"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17" fillId="0" borderId="0" xfId="0" applyFont="1" applyAlignment="1">
      <alignment horizontal="center" vertical="center"/>
    </xf>
    <xf numFmtId="49" fontId="23" fillId="2"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8" fillId="0" borderId="0" xfId="1"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7" fillId="0" borderId="0" xfId="0" applyNumberFormat="1" applyFont="1" applyAlignment="1">
      <alignment horizontal="center" vertical="center"/>
    </xf>
    <xf numFmtId="0" fontId="18" fillId="2" borderId="4" xfId="0" applyFont="1" applyFill="1" applyBorder="1" applyAlignment="1">
      <alignment vertical="top" wrapText="1"/>
    </xf>
    <xf numFmtId="0" fontId="0" fillId="0" borderId="0" xfId="0" applyFont="1"/>
    <xf numFmtId="0" fontId="18" fillId="0" borderId="0" xfId="0" applyFont="1" applyFill="1" applyBorder="1" applyAlignment="1">
      <alignment vertical="top" wrapText="1"/>
    </xf>
    <xf numFmtId="0" fontId="0" fillId="0" borderId="0" xfId="0" applyBorder="1"/>
    <xf numFmtId="0" fontId="17" fillId="0" borderId="0" xfId="0" applyFont="1" applyFill="1" applyBorder="1" applyAlignment="1">
      <alignment vertical="top"/>
    </xf>
    <xf numFmtId="49"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8" fillId="2" borderId="0" xfId="0" applyFont="1" applyFill="1" applyBorder="1" applyAlignment="1">
      <alignment vertical="top"/>
    </xf>
    <xf numFmtId="49" fontId="17" fillId="2" borderId="0" xfId="0" applyNumberFormat="1" applyFont="1" applyFill="1" applyBorder="1" applyAlignment="1">
      <alignment horizontal="center" vertical="center"/>
    </xf>
    <xf numFmtId="0" fontId="17" fillId="2" borderId="0"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33" fillId="0" borderId="1" xfId="0" applyFont="1" applyFill="1" applyBorder="1" applyAlignment="1">
      <alignment horizontal="left" vertical="top" wrapText="1"/>
    </xf>
    <xf numFmtId="49" fontId="33" fillId="2" borderId="1" xfId="1" applyNumberFormat="1" applyFont="1" applyFill="1" applyBorder="1" applyAlignment="1">
      <alignment horizontal="center" vertical="center" wrapText="1"/>
    </xf>
    <xf numFmtId="49" fontId="33"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xf>
    <xf numFmtId="0" fontId="32" fillId="2" borderId="1" xfId="0" applyFont="1" applyFill="1" applyBorder="1" applyAlignment="1">
      <alignment vertical="top" wrapText="1"/>
    </xf>
    <xf numFmtId="0" fontId="34" fillId="0" borderId="0" xfId="0" applyFont="1"/>
    <xf numFmtId="1" fontId="16" fillId="0" borderId="2" xfId="0" applyNumberFormat="1" applyFont="1" applyFill="1" applyBorder="1" applyAlignment="1">
      <alignment horizontal="center" vertical="center" wrapText="1"/>
    </xf>
    <xf numFmtId="1" fontId="17" fillId="0" borderId="2"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xf>
    <xf numFmtId="1" fontId="17" fillId="2" borderId="0" xfId="0" applyNumberFormat="1" applyFont="1" applyFill="1" applyBorder="1" applyAlignment="1">
      <alignment horizontal="center" vertical="center"/>
    </xf>
    <xf numFmtId="1" fontId="17" fillId="0" borderId="0" xfId="0" applyNumberFormat="1" applyFont="1" applyBorder="1" applyAlignment="1">
      <alignment horizontal="center" vertical="center"/>
    </xf>
    <xf numFmtId="1" fontId="17" fillId="0" borderId="0" xfId="0" applyNumberFormat="1" applyFont="1" applyAlignment="1">
      <alignment horizontal="center" vertical="center"/>
    </xf>
    <xf numFmtId="1" fontId="20" fillId="0" borderId="0" xfId="4" applyNumberFormat="1" applyFont="1" applyFill="1" applyBorder="1" applyProtection="1">
      <alignment horizontal="center" vertical="top" shrinkToFit="1"/>
    </xf>
    <xf numFmtId="4" fontId="22" fillId="0" borderId="0" xfId="5" applyNumberFormat="1" applyFont="1" applyFill="1" applyBorder="1" applyProtection="1">
      <alignment horizontal="right" vertical="top" shrinkToFit="1"/>
    </xf>
    <xf numFmtId="4" fontId="20" fillId="0" borderId="0" xfId="5" applyNumberFormat="1" applyFont="1" applyFill="1" applyBorder="1" applyProtection="1">
      <alignment horizontal="right" vertical="top" shrinkToFit="1"/>
    </xf>
    <xf numFmtId="0" fontId="28" fillId="0" borderId="0" xfId="0" applyFont="1" applyBorder="1"/>
    <xf numFmtId="1" fontId="5" fillId="0" borderId="1" xfId="0" applyNumberFormat="1" applyFont="1" applyFill="1" applyBorder="1" applyAlignment="1">
      <alignment horizontal="left" vertical="top" wrapText="1"/>
    </xf>
    <xf numFmtId="1" fontId="22" fillId="0" borderId="17" xfId="4" applyNumberFormat="1" applyFont="1" applyFill="1" applyBorder="1" applyAlignment="1" applyProtection="1">
      <alignment horizontal="center" vertical="center" shrinkToFit="1"/>
    </xf>
    <xf numFmtId="10" fontId="22" fillId="0" borderId="17" xfId="6" applyNumberFormat="1" applyFont="1" applyFill="1" applyBorder="1" applyAlignment="1" applyProtection="1">
      <alignment horizontal="center" vertical="center" shrinkToFit="1"/>
    </xf>
    <xf numFmtId="1" fontId="23" fillId="2" borderId="2" xfId="0" applyNumberFormat="1" applyFont="1" applyFill="1" applyBorder="1" applyAlignment="1">
      <alignment horizontal="center" vertical="center"/>
    </xf>
    <xf numFmtId="1" fontId="23" fillId="0" borderId="2" xfId="0" applyNumberFormat="1" applyFont="1" applyFill="1" applyBorder="1" applyAlignment="1">
      <alignment horizontal="center" vertical="center"/>
    </xf>
    <xf numFmtId="0" fontId="1" fillId="2" borderId="0" xfId="0" applyFont="1" applyFill="1" applyBorder="1" applyAlignment="1">
      <alignment horizontal="right"/>
    </xf>
    <xf numFmtId="0" fontId="0" fillId="2" borderId="0" xfId="0" applyFill="1" applyAlignment="1">
      <alignment horizontal="right"/>
    </xf>
    <xf numFmtId="0" fontId="1" fillId="2" borderId="0" xfId="0" applyFont="1" applyFill="1" applyBorder="1" applyAlignment="1"/>
    <xf numFmtId="0" fontId="0" fillId="2" borderId="0" xfId="0" applyFill="1" applyAlignment="1"/>
    <xf numFmtId="0" fontId="8" fillId="0" borderId="9" xfId="0" applyFont="1" applyFill="1" applyBorder="1" applyAlignment="1">
      <alignment horizontal="center" vertical="center"/>
    </xf>
    <xf numFmtId="0" fontId="1" fillId="2" borderId="0" xfId="0" applyFont="1" applyFill="1" applyBorder="1" applyAlignment="1">
      <alignment horizontal="left"/>
    </xf>
    <xf numFmtId="0" fontId="0" fillId="2" borderId="0" xfId="0" applyFill="1" applyAlignment="1">
      <alignment horizontal="left"/>
    </xf>
    <xf numFmtId="0" fontId="5" fillId="2" borderId="0" xfId="0" applyFont="1" applyFill="1" applyBorder="1" applyAlignment="1">
      <alignment horizontal="right"/>
    </xf>
    <xf numFmtId="0" fontId="3" fillId="2" borderId="0" xfId="0" applyFont="1" applyFill="1" applyAlignment="1">
      <alignment horizontal="right"/>
    </xf>
    <xf numFmtId="0" fontId="3" fillId="0" borderId="9" xfId="0" applyFont="1" applyFill="1" applyBorder="1" applyAlignment="1">
      <alignment horizontal="center" vertical="center"/>
    </xf>
    <xf numFmtId="0" fontId="5" fillId="2" borderId="0" xfId="0" applyFont="1" applyFill="1" applyBorder="1" applyAlignment="1">
      <alignment horizontal="left"/>
    </xf>
    <xf numFmtId="0" fontId="3" fillId="2" borderId="0" xfId="0" applyFont="1" applyFill="1" applyAlignment="1">
      <alignment horizontal="left"/>
    </xf>
    <xf numFmtId="0" fontId="18" fillId="2" borderId="0" xfId="0" applyFont="1" applyFill="1" applyBorder="1" applyAlignment="1">
      <alignment horizontal="right"/>
    </xf>
    <xf numFmtId="0" fontId="17" fillId="2" borderId="0" xfId="0" applyFont="1" applyFill="1" applyBorder="1" applyAlignment="1">
      <alignment horizontal="right"/>
    </xf>
    <xf numFmtId="0" fontId="16" fillId="0" borderId="9" xfId="0" applyFont="1" applyFill="1" applyBorder="1" applyAlignment="1">
      <alignment horizontal="center" vertical="center"/>
    </xf>
    <xf numFmtId="0" fontId="18" fillId="2" borderId="0" xfId="0" applyFont="1" applyFill="1" applyBorder="1" applyAlignment="1">
      <alignment horizontal="left"/>
    </xf>
    <xf numFmtId="0" fontId="17" fillId="2" borderId="0" xfId="0" applyFont="1" applyFill="1" applyBorder="1" applyAlignment="1">
      <alignment horizontal="left"/>
    </xf>
  </cellXfs>
  <cellStyles count="12">
    <cellStyle name="xl24" xfId="3"/>
    <cellStyle name="xl25" xfId="2"/>
    <cellStyle name="xl26" xfId="7"/>
    <cellStyle name="xl27" xfId="4"/>
    <cellStyle name="xl29" xfId="5"/>
    <cellStyle name="xl34" xfId="6"/>
    <cellStyle name="xl61" xfId="10"/>
    <cellStyle name="xl64" xfId="11"/>
    <cellStyle name="Обычный" xfId="0" builtinId="0"/>
    <cellStyle name="Обычный_бюджет 2008-" xfId="1"/>
    <cellStyle name="Обычный_бюджет 2008- 2" xfId="9"/>
    <cellStyle name="Обычный_ликвидация-дополнительно"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403"/>
  <sheetViews>
    <sheetView topLeftCell="A388" workbookViewId="0">
      <selection activeCell="H4" sqref="H4"/>
    </sheetView>
  </sheetViews>
  <sheetFormatPr defaultRowHeight="14.4"/>
  <cols>
    <col min="1" max="1" width="38" customWidth="1"/>
    <col min="2" max="2" width="6.44140625" customWidth="1"/>
    <col min="3" max="3" width="14.109375" customWidth="1"/>
    <col min="4" max="4" width="7.33203125" customWidth="1"/>
    <col min="5" max="5" width="17" customWidth="1"/>
    <col min="6" max="6" width="35" customWidth="1"/>
  </cols>
  <sheetData>
    <row r="1" spans="1:6" ht="15.6">
      <c r="A1" s="508" t="s">
        <v>515</v>
      </c>
      <c r="B1" s="508"/>
      <c r="C1" s="508"/>
      <c r="D1" s="508"/>
      <c r="E1" s="508"/>
      <c r="F1" s="508"/>
    </row>
    <row r="2" spans="1:6" ht="78">
      <c r="A2" s="83" t="s">
        <v>0</v>
      </c>
      <c r="B2" s="84"/>
      <c r="C2" s="85" t="s">
        <v>1</v>
      </c>
      <c r="D2" s="85"/>
      <c r="E2" s="86">
        <f>SUM(E3)</f>
        <v>2483300</v>
      </c>
      <c r="F2" s="87"/>
    </row>
    <row r="3" spans="1:6" ht="46.8">
      <c r="A3" s="88" t="s">
        <v>2</v>
      </c>
      <c r="B3" s="84" t="s">
        <v>3</v>
      </c>
      <c r="C3" s="84" t="s">
        <v>4</v>
      </c>
      <c r="D3" s="84"/>
      <c r="E3" s="89">
        <f>E4</f>
        <v>2483300</v>
      </c>
      <c r="F3" s="88"/>
    </row>
    <row r="4" spans="1:6" ht="52.2" customHeight="1">
      <c r="A4" s="88" t="s">
        <v>5</v>
      </c>
      <c r="B4" s="84" t="s">
        <v>3</v>
      </c>
      <c r="C4" s="84" t="s">
        <v>4</v>
      </c>
      <c r="D4" s="84" t="s">
        <v>6</v>
      </c>
      <c r="E4" s="89">
        <v>2483300</v>
      </c>
      <c r="F4" s="88" t="s">
        <v>7</v>
      </c>
    </row>
    <row r="5" spans="1:6" ht="78">
      <c r="A5" s="90" t="s">
        <v>8</v>
      </c>
      <c r="B5" s="91"/>
      <c r="C5" s="85" t="s">
        <v>9</v>
      </c>
      <c r="D5" s="85"/>
      <c r="E5" s="86">
        <f>SUM(E6)</f>
        <v>1596600</v>
      </c>
      <c r="F5" s="87"/>
    </row>
    <row r="6" spans="1:6" ht="46.8">
      <c r="A6" s="92" t="s">
        <v>10</v>
      </c>
      <c r="B6" s="93" t="s">
        <v>11</v>
      </c>
      <c r="C6" s="84" t="s">
        <v>12</v>
      </c>
      <c r="D6" s="93"/>
      <c r="E6" s="94">
        <f>SUM(E7)</f>
        <v>1596600</v>
      </c>
      <c r="F6" s="88"/>
    </row>
    <row r="7" spans="1:6" ht="46.8">
      <c r="A7" s="95" t="s">
        <v>5</v>
      </c>
      <c r="B7" s="93" t="s">
        <v>11</v>
      </c>
      <c r="C7" s="84" t="s">
        <v>12</v>
      </c>
      <c r="D7" s="93" t="s">
        <v>6</v>
      </c>
      <c r="E7" s="89">
        <f>E8+E9+E10+E11</f>
        <v>1596600</v>
      </c>
      <c r="F7" s="88"/>
    </row>
    <row r="8" spans="1:6" ht="35.4" customHeight="1">
      <c r="A8" s="96"/>
      <c r="B8" s="93"/>
      <c r="C8" s="84"/>
      <c r="D8" s="93"/>
      <c r="E8" s="89">
        <v>128000</v>
      </c>
      <c r="F8" s="88" t="s">
        <v>13</v>
      </c>
    </row>
    <row r="9" spans="1:6" ht="33" customHeight="1">
      <c r="A9" s="96"/>
      <c r="B9" s="93"/>
      <c r="C9" s="84"/>
      <c r="D9" s="93"/>
      <c r="E9" s="89">
        <v>653886</v>
      </c>
      <c r="F9" s="88" t="s">
        <v>14</v>
      </c>
    </row>
    <row r="10" spans="1:6" ht="17.25" customHeight="1">
      <c r="A10" s="96"/>
      <c r="B10" s="93"/>
      <c r="C10" s="84"/>
      <c r="D10" s="93"/>
      <c r="E10" s="89">
        <v>596000</v>
      </c>
      <c r="F10" s="88" t="s">
        <v>15</v>
      </c>
    </row>
    <row r="11" spans="1:6" ht="18" customHeight="1">
      <c r="A11" s="96"/>
      <c r="B11" s="93"/>
      <c r="C11" s="84"/>
      <c r="D11" s="93"/>
      <c r="E11" s="89">
        <v>218714</v>
      </c>
      <c r="F11" s="88" t="s">
        <v>16</v>
      </c>
    </row>
    <row r="12" spans="1:6" ht="124.8">
      <c r="A12" s="97" t="s">
        <v>17</v>
      </c>
      <c r="B12" s="98"/>
      <c r="C12" s="99" t="s">
        <v>18</v>
      </c>
      <c r="D12" s="99"/>
      <c r="E12" s="100">
        <f>SUM(E13+E15+E18)</f>
        <v>371400</v>
      </c>
      <c r="F12" s="87"/>
    </row>
    <row r="13" spans="1:6" ht="31.2">
      <c r="A13" s="88" t="s">
        <v>19</v>
      </c>
      <c r="B13" s="84" t="s">
        <v>20</v>
      </c>
      <c r="C13" s="84" t="s">
        <v>21</v>
      </c>
      <c r="D13" s="84"/>
      <c r="E13" s="89">
        <f>E14</f>
        <v>86900</v>
      </c>
      <c r="F13" s="88"/>
    </row>
    <row r="14" spans="1:6" ht="47.25" customHeight="1">
      <c r="A14" s="88" t="s">
        <v>22</v>
      </c>
      <c r="B14" s="84" t="s">
        <v>20</v>
      </c>
      <c r="C14" s="84" t="s">
        <v>21</v>
      </c>
      <c r="D14" s="84" t="s">
        <v>6</v>
      </c>
      <c r="E14" s="89">
        <v>86900</v>
      </c>
      <c r="F14" s="88" t="s">
        <v>487</v>
      </c>
    </row>
    <row r="15" spans="1:6" ht="46.8">
      <c r="A15" s="101" t="s">
        <v>23</v>
      </c>
      <c r="B15" s="84" t="s">
        <v>3</v>
      </c>
      <c r="C15" s="84" t="s">
        <v>24</v>
      </c>
      <c r="D15" s="84"/>
      <c r="E15" s="89">
        <f>E16+E17</f>
        <v>243500</v>
      </c>
      <c r="F15" s="88"/>
    </row>
    <row r="16" spans="1:6" ht="36.75" customHeight="1">
      <c r="A16" s="102" t="s">
        <v>25</v>
      </c>
      <c r="B16" s="84" t="s">
        <v>3</v>
      </c>
      <c r="C16" s="84" t="s">
        <v>24</v>
      </c>
      <c r="D16" s="84" t="s">
        <v>26</v>
      </c>
      <c r="E16" s="89">
        <v>202500</v>
      </c>
      <c r="F16" s="88" t="s">
        <v>27</v>
      </c>
    </row>
    <row r="17" spans="1:6" ht="37.5" customHeight="1">
      <c r="A17" s="102" t="s">
        <v>28</v>
      </c>
      <c r="B17" s="84" t="s">
        <v>3</v>
      </c>
      <c r="C17" s="84" t="s">
        <v>24</v>
      </c>
      <c r="D17" s="84" t="s">
        <v>29</v>
      </c>
      <c r="E17" s="89">
        <v>41000</v>
      </c>
      <c r="F17" s="88" t="s">
        <v>30</v>
      </c>
    </row>
    <row r="18" spans="1:6" ht="31.2">
      <c r="A18" s="88" t="s">
        <v>31</v>
      </c>
      <c r="B18" s="84" t="s">
        <v>3</v>
      </c>
      <c r="C18" s="84" t="s">
        <v>32</v>
      </c>
      <c r="D18" s="84"/>
      <c r="E18" s="89">
        <f>E19</f>
        <v>41000</v>
      </c>
      <c r="F18" s="88"/>
    </row>
    <row r="19" spans="1:6" ht="54.6" customHeight="1">
      <c r="A19" s="88" t="s">
        <v>25</v>
      </c>
      <c r="B19" s="84" t="s">
        <v>3</v>
      </c>
      <c r="C19" s="84" t="s">
        <v>32</v>
      </c>
      <c r="D19" s="84" t="s">
        <v>26</v>
      </c>
      <c r="E19" s="89">
        <v>41000</v>
      </c>
      <c r="F19" s="88" t="s">
        <v>33</v>
      </c>
    </row>
    <row r="20" spans="1:6" ht="78">
      <c r="A20" s="83" t="s">
        <v>34</v>
      </c>
      <c r="B20" s="91"/>
      <c r="C20" s="85" t="s">
        <v>35</v>
      </c>
      <c r="D20" s="85"/>
      <c r="E20" s="86">
        <f>SUM(E21+E30+E37+E46+E52+E55+E69)</f>
        <v>14995200</v>
      </c>
      <c r="F20" s="87"/>
    </row>
    <row r="21" spans="1:6" ht="93.6">
      <c r="A21" s="88" t="s">
        <v>36</v>
      </c>
      <c r="B21" s="103"/>
      <c r="C21" s="84" t="s">
        <v>37</v>
      </c>
      <c r="D21" s="84"/>
      <c r="E21" s="104">
        <f>SUM(E22+E28)</f>
        <v>1118300</v>
      </c>
      <c r="F21" s="105"/>
    </row>
    <row r="22" spans="1:6" ht="78">
      <c r="A22" s="88" t="s">
        <v>38</v>
      </c>
      <c r="B22" s="84" t="s">
        <v>39</v>
      </c>
      <c r="C22" s="84" t="s">
        <v>40</v>
      </c>
      <c r="D22" s="84"/>
      <c r="E22" s="89">
        <f>E23</f>
        <v>534600</v>
      </c>
      <c r="F22" s="88"/>
    </row>
    <row r="23" spans="1:6" ht="40.950000000000003" customHeight="1">
      <c r="A23" s="88" t="s">
        <v>22</v>
      </c>
      <c r="B23" s="84" t="s">
        <v>39</v>
      </c>
      <c r="C23" s="84" t="s">
        <v>40</v>
      </c>
      <c r="D23" s="84" t="s">
        <v>6</v>
      </c>
      <c r="E23" s="89">
        <f>SUM(E24:E27)</f>
        <v>534600</v>
      </c>
      <c r="F23" s="88"/>
    </row>
    <row r="24" spans="1:6" ht="49.2" customHeight="1">
      <c r="A24" s="88"/>
      <c r="B24" s="84"/>
      <c r="C24" s="84"/>
      <c r="D24" s="84"/>
      <c r="E24" s="89">
        <v>130000</v>
      </c>
      <c r="F24" s="88" t="s">
        <v>41</v>
      </c>
    </row>
    <row r="25" spans="1:6" ht="36.6" customHeight="1">
      <c r="A25" s="88"/>
      <c r="B25" s="84"/>
      <c r="C25" s="84"/>
      <c r="D25" s="84"/>
      <c r="E25" s="89">
        <v>300000</v>
      </c>
      <c r="F25" s="88" t="s">
        <v>42</v>
      </c>
    </row>
    <row r="26" spans="1:6" ht="38.25" customHeight="1">
      <c r="A26" s="88"/>
      <c r="B26" s="84"/>
      <c r="C26" s="84"/>
      <c r="D26" s="84"/>
      <c r="E26" s="89">
        <v>84600</v>
      </c>
      <c r="F26" s="88" t="s">
        <v>43</v>
      </c>
    </row>
    <row r="27" spans="1:6" ht="30.6" customHeight="1">
      <c r="A27" s="88"/>
      <c r="B27" s="84"/>
      <c r="C27" s="84"/>
      <c r="D27" s="84"/>
      <c r="E27" s="89">
        <v>20000</v>
      </c>
      <c r="F27" s="88" t="s">
        <v>44</v>
      </c>
    </row>
    <row r="28" spans="1:6" ht="78">
      <c r="A28" s="88" t="s">
        <v>45</v>
      </c>
      <c r="B28" s="84" t="s">
        <v>20</v>
      </c>
      <c r="C28" s="84" t="s">
        <v>46</v>
      </c>
      <c r="D28" s="84"/>
      <c r="E28" s="89">
        <f>E29</f>
        <v>583700</v>
      </c>
      <c r="F28" s="88"/>
    </row>
    <row r="29" spans="1:6" ht="28.5" customHeight="1">
      <c r="A29" s="102" t="s">
        <v>47</v>
      </c>
      <c r="B29" s="84" t="s">
        <v>20</v>
      </c>
      <c r="C29" s="106" t="s">
        <v>46</v>
      </c>
      <c r="D29" s="84" t="s">
        <v>6</v>
      </c>
      <c r="E29" s="89">
        <v>583700</v>
      </c>
      <c r="F29" s="88" t="s">
        <v>48</v>
      </c>
    </row>
    <row r="30" spans="1:6" ht="62.4">
      <c r="A30" s="88" t="s">
        <v>49</v>
      </c>
      <c r="B30" s="103"/>
      <c r="C30" s="84" t="s">
        <v>50</v>
      </c>
      <c r="D30" s="84"/>
      <c r="E30" s="104">
        <f>SUM(E35+E31)</f>
        <v>7507100</v>
      </c>
      <c r="F30" s="105"/>
    </row>
    <row r="31" spans="1:6" ht="31.2">
      <c r="A31" s="88" t="s">
        <v>51</v>
      </c>
      <c r="B31" s="84" t="s">
        <v>52</v>
      </c>
      <c r="C31" s="84" t="s">
        <v>53</v>
      </c>
      <c r="D31" s="84"/>
      <c r="E31" s="89">
        <f>E32+E33+E34</f>
        <v>1029000</v>
      </c>
      <c r="F31" s="88"/>
    </row>
    <row r="32" spans="1:6" ht="105" customHeight="1">
      <c r="A32" s="88" t="s">
        <v>22</v>
      </c>
      <c r="B32" s="84" t="s">
        <v>52</v>
      </c>
      <c r="C32" s="84" t="s">
        <v>53</v>
      </c>
      <c r="D32" s="84" t="s">
        <v>6</v>
      </c>
      <c r="E32" s="89">
        <v>1004000</v>
      </c>
      <c r="F32" s="88" t="s">
        <v>399</v>
      </c>
    </row>
    <row r="33" spans="1:6" ht="31.5" customHeight="1">
      <c r="A33" s="88" t="s">
        <v>25</v>
      </c>
      <c r="B33" s="84" t="s">
        <v>52</v>
      </c>
      <c r="C33" s="84" t="s">
        <v>53</v>
      </c>
      <c r="D33" s="84" t="s">
        <v>26</v>
      </c>
      <c r="E33" s="89">
        <v>10000</v>
      </c>
      <c r="F33" s="88" t="s">
        <v>54</v>
      </c>
    </row>
    <row r="34" spans="1:6" ht="37.950000000000003" customHeight="1">
      <c r="A34" s="101" t="s">
        <v>55</v>
      </c>
      <c r="B34" s="84" t="s">
        <v>52</v>
      </c>
      <c r="C34" s="84" t="s">
        <v>53</v>
      </c>
      <c r="D34" s="84" t="s">
        <v>56</v>
      </c>
      <c r="E34" s="89">
        <v>15000</v>
      </c>
      <c r="F34" s="88" t="s">
        <v>57</v>
      </c>
    </row>
    <row r="35" spans="1:6" ht="62.4">
      <c r="A35" s="88" t="s">
        <v>58</v>
      </c>
      <c r="B35" s="84" t="s">
        <v>52</v>
      </c>
      <c r="C35" s="84" t="s">
        <v>59</v>
      </c>
      <c r="D35" s="84"/>
      <c r="E35" s="94">
        <f>E36</f>
        <v>6478100</v>
      </c>
      <c r="F35" s="88"/>
    </row>
    <row r="36" spans="1:6" ht="64.2" customHeight="1">
      <c r="A36" s="88" t="s">
        <v>22</v>
      </c>
      <c r="B36" s="84" t="s">
        <v>52</v>
      </c>
      <c r="C36" s="84" t="s">
        <v>59</v>
      </c>
      <c r="D36" s="84" t="s">
        <v>6</v>
      </c>
      <c r="E36" s="107">
        <v>6478100</v>
      </c>
      <c r="F36" s="88" t="s">
        <v>400</v>
      </c>
    </row>
    <row r="37" spans="1:6" ht="62.4">
      <c r="A37" s="88" t="s">
        <v>60</v>
      </c>
      <c r="B37" s="103"/>
      <c r="C37" s="84" t="s">
        <v>61</v>
      </c>
      <c r="D37" s="84"/>
      <c r="E37" s="104">
        <f>SUM(E38)</f>
        <v>243500</v>
      </c>
      <c r="F37" s="105"/>
    </row>
    <row r="38" spans="1:6" ht="62.4">
      <c r="A38" s="108" t="s">
        <v>62</v>
      </c>
      <c r="B38" s="84" t="s">
        <v>63</v>
      </c>
      <c r="C38" s="84" t="s">
        <v>64</v>
      </c>
      <c r="D38" s="84"/>
      <c r="E38" s="94">
        <f>E39+E45</f>
        <v>243500</v>
      </c>
      <c r="F38" s="88"/>
    </row>
    <row r="39" spans="1:6" ht="62.4">
      <c r="A39" s="88" t="s">
        <v>22</v>
      </c>
      <c r="B39" s="84" t="s">
        <v>63</v>
      </c>
      <c r="C39" s="84" t="s">
        <v>64</v>
      </c>
      <c r="D39" s="84" t="s">
        <v>6</v>
      </c>
      <c r="E39" s="94">
        <f>SUM(E40:E44)</f>
        <v>110000</v>
      </c>
      <c r="F39" s="88"/>
    </row>
    <row r="40" spans="1:6" ht="34.5" customHeight="1">
      <c r="A40" s="88"/>
      <c r="B40" s="84"/>
      <c r="C40" s="84"/>
      <c r="D40" s="84"/>
      <c r="E40" s="94">
        <v>15000</v>
      </c>
      <c r="F40" s="88" t="s">
        <v>65</v>
      </c>
    </row>
    <row r="41" spans="1:6" ht="34.950000000000003" customHeight="1">
      <c r="A41" s="88"/>
      <c r="B41" s="84"/>
      <c r="C41" s="84"/>
      <c r="D41" s="84"/>
      <c r="E41" s="94">
        <v>53000</v>
      </c>
      <c r="F41" s="88" t="s">
        <v>66</v>
      </c>
    </row>
    <row r="42" spans="1:6" ht="33" customHeight="1">
      <c r="A42" s="88"/>
      <c r="B42" s="84"/>
      <c r="C42" s="84"/>
      <c r="D42" s="84"/>
      <c r="E42" s="94">
        <v>5000</v>
      </c>
      <c r="F42" s="88" t="s">
        <v>67</v>
      </c>
    </row>
    <row r="43" spans="1:6" ht="33.6" customHeight="1">
      <c r="A43" s="88"/>
      <c r="B43" s="84"/>
      <c r="C43" s="84"/>
      <c r="D43" s="84"/>
      <c r="E43" s="94">
        <v>32000</v>
      </c>
      <c r="F43" s="88" t="s">
        <v>68</v>
      </c>
    </row>
    <row r="44" spans="1:6" ht="21.75" customHeight="1">
      <c r="A44" s="88"/>
      <c r="B44" s="84"/>
      <c r="C44" s="84"/>
      <c r="D44" s="84"/>
      <c r="E44" s="94">
        <v>5000</v>
      </c>
      <c r="F44" s="88" t="s">
        <v>69</v>
      </c>
    </row>
    <row r="45" spans="1:6" ht="22.5" customHeight="1">
      <c r="A45" s="88" t="s">
        <v>55</v>
      </c>
      <c r="B45" s="84" t="s">
        <v>63</v>
      </c>
      <c r="C45" s="84" t="s">
        <v>64</v>
      </c>
      <c r="D45" s="84" t="s">
        <v>56</v>
      </c>
      <c r="E45" s="94">
        <v>133500</v>
      </c>
      <c r="F45" s="88" t="s">
        <v>70</v>
      </c>
    </row>
    <row r="46" spans="1:6" ht="109.2">
      <c r="A46" s="88" t="s">
        <v>71</v>
      </c>
      <c r="B46" s="103"/>
      <c r="C46" s="84" t="s">
        <v>72</v>
      </c>
      <c r="D46" s="84"/>
      <c r="E46" s="104">
        <f>SUM(E47)</f>
        <v>105000</v>
      </c>
      <c r="F46" s="105"/>
    </row>
    <row r="47" spans="1:6" ht="93.6">
      <c r="A47" s="88" t="s">
        <v>73</v>
      </c>
      <c r="B47" s="84" t="s">
        <v>63</v>
      </c>
      <c r="C47" s="84" t="s">
        <v>74</v>
      </c>
      <c r="D47" s="84"/>
      <c r="E47" s="94">
        <f>E48</f>
        <v>105000</v>
      </c>
      <c r="F47" s="88"/>
    </row>
    <row r="48" spans="1:6" ht="62.4">
      <c r="A48" s="88" t="s">
        <v>22</v>
      </c>
      <c r="B48" s="84" t="s">
        <v>63</v>
      </c>
      <c r="C48" s="84" t="s">
        <v>74</v>
      </c>
      <c r="D48" s="84" t="s">
        <v>75</v>
      </c>
      <c r="E48" s="109">
        <f>SUM(E50:E51)</f>
        <v>105000</v>
      </c>
      <c r="F48" s="88"/>
    </row>
    <row r="49" spans="1:6" ht="62.4">
      <c r="A49" s="88" t="s">
        <v>22</v>
      </c>
      <c r="B49" s="84" t="s">
        <v>63</v>
      </c>
      <c r="C49" s="84" t="s">
        <v>74</v>
      </c>
      <c r="D49" s="84" t="s">
        <v>6</v>
      </c>
      <c r="E49" s="94">
        <f>SUM(E50:E51)</f>
        <v>105000</v>
      </c>
      <c r="F49" s="88"/>
    </row>
    <row r="50" spans="1:6" ht="64.2" customHeight="1">
      <c r="A50" s="88"/>
      <c r="B50" s="84"/>
      <c r="C50" s="84"/>
      <c r="D50" s="84"/>
      <c r="E50" s="94">
        <v>5000</v>
      </c>
      <c r="F50" s="88" t="s">
        <v>76</v>
      </c>
    </row>
    <row r="51" spans="1:6" ht="49.95" customHeight="1">
      <c r="A51" s="88"/>
      <c r="B51" s="84"/>
      <c r="C51" s="84"/>
      <c r="D51" s="84"/>
      <c r="E51" s="94">
        <v>100000</v>
      </c>
      <c r="F51" s="88" t="s">
        <v>77</v>
      </c>
    </row>
    <row r="52" spans="1:6" ht="46.8">
      <c r="A52" s="88" t="s">
        <v>78</v>
      </c>
      <c r="B52" s="110"/>
      <c r="C52" s="111" t="s">
        <v>79</v>
      </c>
      <c r="D52" s="111"/>
      <c r="E52" s="104">
        <f>SUM(E53)</f>
        <v>231000</v>
      </c>
      <c r="F52" s="105"/>
    </row>
    <row r="53" spans="1:6" ht="31.2">
      <c r="A53" s="88" t="s">
        <v>80</v>
      </c>
      <c r="B53" s="84" t="s">
        <v>81</v>
      </c>
      <c r="C53" s="84" t="s">
        <v>82</v>
      </c>
      <c r="D53" s="84"/>
      <c r="E53" s="89">
        <f>E54</f>
        <v>231000</v>
      </c>
      <c r="F53" s="88"/>
    </row>
    <row r="54" spans="1:6" ht="37.950000000000003" customHeight="1">
      <c r="A54" s="102" t="s">
        <v>47</v>
      </c>
      <c r="B54" s="84" t="s">
        <v>81</v>
      </c>
      <c r="C54" s="84" t="s">
        <v>82</v>
      </c>
      <c r="D54" s="84" t="s">
        <v>6</v>
      </c>
      <c r="E54" s="89">
        <v>231000</v>
      </c>
      <c r="F54" s="88" t="s">
        <v>83</v>
      </c>
    </row>
    <row r="55" spans="1:6" ht="62.4">
      <c r="A55" s="88" t="s">
        <v>84</v>
      </c>
      <c r="B55" s="110"/>
      <c r="C55" s="111" t="s">
        <v>85</v>
      </c>
      <c r="D55" s="111"/>
      <c r="E55" s="104">
        <f>SUM(E56+E64)</f>
        <v>4366900</v>
      </c>
      <c r="F55" s="105"/>
    </row>
    <row r="56" spans="1:6" ht="31.2">
      <c r="A56" s="112" t="s">
        <v>86</v>
      </c>
      <c r="B56" s="84" t="s">
        <v>81</v>
      </c>
      <c r="C56" s="84" t="s">
        <v>87</v>
      </c>
      <c r="D56" s="84"/>
      <c r="E56" s="89">
        <f>E57</f>
        <v>3558200</v>
      </c>
      <c r="F56" s="88"/>
    </row>
    <row r="57" spans="1:6" ht="46.8">
      <c r="A57" s="102" t="s">
        <v>47</v>
      </c>
      <c r="B57" s="84" t="s">
        <v>81</v>
      </c>
      <c r="C57" s="84" t="s">
        <v>87</v>
      </c>
      <c r="D57" s="84" t="s">
        <v>6</v>
      </c>
      <c r="E57" s="89">
        <f>SUM(E58+E59)</f>
        <v>3558200</v>
      </c>
      <c r="F57" s="88"/>
    </row>
    <row r="58" spans="1:6" ht="18" customHeight="1">
      <c r="A58" s="88"/>
      <c r="B58" s="84"/>
      <c r="C58" s="84"/>
      <c r="D58" s="84"/>
      <c r="E58" s="89">
        <v>1821220</v>
      </c>
      <c r="F58" s="88" t="s">
        <v>88</v>
      </c>
    </row>
    <row r="59" spans="1:6" ht="15.6">
      <c r="A59" s="88"/>
      <c r="B59" s="84"/>
      <c r="C59" s="84"/>
      <c r="D59" s="84"/>
      <c r="E59" s="89">
        <f>SUM(E60:E63)</f>
        <v>1736980</v>
      </c>
      <c r="F59" s="88"/>
    </row>
    <row r="60" spans="1:6" ht="33" customHeight="1">
      <c r="A60" s="88"/>
      <c r="B60" s="84"/>
      <c r="C60" s="84"/>
      <c r="D60" s="84"/>
      <c r="E60" s="89">
        <v>313500</v>
      </c>
      <c r="F60" s="88" t="s">
        <v>89</v>
      </c>
    </row>
    <row r="61" spans="1:6" ht="82.5" customHeight="1">
      <c r="A61" s="88"/>
      <c r="B61" s="84"/>
      <c r="C61" s="84"/>
      <c r="D61" s="84"/>
      <c r="E61" s="89">
        <v>704480</v>
      </c>
      <c r="F61" s="88" t="s">
        <v>401</v>
      </c>
    </row>
    <row r="62" spans="1:6" ht="35.4" customHeight="1">
      <c r="A62" s="88"/>
      <c r="B62" s="84"/>
      <c r="C62" s="84"/>
      <c r="D62" s="84"/>
      <c r="E62" s="89">
        <v>19000</v>
      </c>
      <c r="F62" s="88" t="s">
        <v>90</v>
      </c>
    </row>
    <row r="63" spans="1:6" ht="66" customHeight="1">
      <c r="A63" s="88"/>
      <c r="B63" s="84"/>
      <c r="C63" s="84"/>
      <c r="D63" s="84"/>
      <c r="E63" s="89">
        <v>700000</v>
      </c>
      <c r="F63" s="88" t="s">
        <v>402</v>
      </c>
    </row>
    <row r="64" spans="1:6" ht="31.2">
      <c r="A64" s="112" t="s">
        <v>91</v>
      </c>
      <c r="B64" s="84" t="s">
        <v>92</v>
      </c>
      <c r="C64" s="84" t="s">
        <v>93</v>
      </c>
      <c r="D64" s="84"/>
      <c r="E64" s="89">
        <f>E65</f>
        <v>808700</v>
      </c>
      <c r="F64" s="88"/>
    </row>
    <row r="65" spans="1:6" ht="36.75" customHeight="1">
      <c r="A65" s="102" t="s">
        <v>47</v>
      </c>
      <c r="B65" s="84" t="s">
        <v>92</v>
      </c>
      <c r="C65" s="84" t="s">
        <v>93</v>
      </c>
      <c r="D65" s="84" t="s">
        <v>6</v>
      </c>
      <c r="E65" s="89">
        <f>SUM(E66:E68)</f>
        <v>808700</v>
      </c>
      <c r="F65" s="88"/>
    </row>
    <row r="66" spans="1:6" ht="35.25" customHeight="1">
      <c r="A66" s="88"/>
      <c r="B66" s="84"/>
      <c r="C66" s="84"/>
      <c r="D66" s="84"/>
      <c r="E66" s="89">
        <v>48000</v>
      </c>
      <c r="F66" s="88" t="s">
        <v>504</v>
      </c>
    </row>
    <row r="67" spans="1:6" ht="112.95" customHeight="1">
      <c r="A67" s="88"/>
      <c r="B67" s="84"/>
      <c r="C67" s="84"/>
      <c r="D67" s="84"/>
      <c r="E67" s="89">
        <v>753100</v>
      </c>
      <c r="F67" s="88" t="s">
        <v>403</v>
      </c>
    </row>
    <row r="68" spans="1:6" ht="37.950000000000003" customHeight="1">
      <c r="A68" s="88"/>
      <c r="B68" s="111"/>
      <c r="C68" s="111"/>
      <c r="D68" s="111"/>
      <c r="E68" s="113">
        <v>7600</v>
      </c>
      <c r="F68" s="88" t="s">
        <v>404</v>
      </c>
    </row>
    <row r="69" spans="1:6" ht="93.6">
      <c r="A69" s="101" t="s">
        <v>94</v>
      </c>
      <c r="B69" s="110"/>
      <c r="C69" s="111" t="s">
        <v>95</v>
      </c>
      <c r="D69" s="111"/>
      <c r="E69" s="104">
        <f>SUM(E70)</f>
        <v>1423400</v>
      </c>
      <c r="F69" s="105"/>
    </row>
    <row r="70" spans="1:6" ht="62.4">
      <c r="A70" s="101" t="s">
        <v>96</v>
      </c>
      <c r="B70" s="84" t="s">
        <v>97</v>
      </c>
      <c r="C70" s="111" t="s">
        <v>98</v>
      </c>
      <c r="D70" s="84"/>
      <c r="E70" s="94">
        <f>E71+E75</f>
        <v>1423400</v>
      </c>
      <c r="F70" s="88"/>
    </row>
    <row r="71" spans="1:6" ht="62.4">
      <c r="A71" s="101" t="s">
        <v>99</v>
      </c>
      <c r="B71" s="84" t="s">
        <v>97</v>
      </c>
      <c r="C71" s="111" t="s">
        <v>98</v>
      </c>
      <c r="D71" s="84" t="s">
        <v>100</v>
      </c>
      <c r="E71" s="94">
        <f>SUM(E72:E74)</f>
        <v>1359112</v>
      </c>
      <c r="F71" s="88"/>
    </row>
    <row r="72" spans="1:6" ht="15.6">
      <c r="A72" s="101"/>
      <c r="B72" s="84"/>
      <c r="C72" s="111"/>
      <c r="D72" s="84"/>
      <c r="E72" s="94">
        <v>1040952</v>
      </c>
      <c r="F72" s="88" t="s">
        <v>101</v>
      </c>
    </row>
    <row r="73" spans="1:6" ht="15.6">
      <c r="A73" s="101"/>
      <c r="B73" s="84"/>
      <c r="C73" s="111"/>
      <c r="D73" s="84"/>
      <c r="E73" s="94">
        <v>5000</v>
      </c>
      <c r="F73" s="88" t="s">
        <v>102</v>
      </c>
    </row>
    <row r="74" spans="1:6" ht="15.6">
      <c r="A74" s="101"/>
      <c r="B74" s="84"/>
      <c r="C74" s="111"/>
      <c r="D74" s="84"/>
      <c r="E74" s="94">
        <v>313160</v>
      </c>
      <c r="F74" s="88" t="s">
        <v>103</v>
      </c>
    </row>
    <row r="75" spans="1:6" ht="26.25" customHeight="1">
      <c r="A75" s="88" t="s">
        <v>104</v>
      </c>
      <c r="B75" s="84" t="s">
        <v>97</v>
      </c>
      <c r="C75" s="111" t="s">
        <v>98</v>
      </c>
      <c r="D75" s="84" t="s">
        <v>6</v>
      </c>
      <c r="E75" s="89">
        <f>SUM(E76+E78)</f>
        <v>64288</v>
      </c>
      <c r="F75" s="88"/>
    </row>
    <row r="76" spans="1:6" ht="15.6">
      <c r="A76" s="88"/>
      <c r="B76" s="84"/>
      <c r="C76" s="111"/>
      <c r="D76" s="84"/>
      <c r="E76" s="89">
        <f>SUM(E77:E77)</f>
        <v>40000</v>
      </c>
      <c r="F76" s="88"/>
    </row>
    <row r="77" spans="1:6" ht="15.6">
      <c r="A77" s="88"/>
      <c r="B77" s="84"/>
      <c r="C77" s="111"/>
      <c r="D77" s="84"/>
      <c r="E77" s="89">
        <v>40000</v>
      </c>
      <c r="F77" s="88" t="s">
        <v>105</v>
      </c>
    </row>
    <row r="78" spans="1:6" ht="15.6">
      <c r="A78" s="88"/>
      <c r="B78" s="84"/>
      <c r="C78" s="111"/>
      <c r="D78" s="84"/>
      <c r="E78" s="89">
        <f>SUM(E79:E80)</f>
        <v>24288</v>
      </c>
      <c r="F78" s="88"/>
    </row>
    <row r="79" spans="1:6" ht="15.6">
      <c r="A79" s="88"/>
      <c r="B79" s="84"/>
      <c r="C79" s="111"/>
      <c r="D79" s="84"/>
      <c r="E79" s="89">
        <v>13288</v>
      </c>
      <c r="F79" s="88" t="s">
        <v>107</v>
      </c>
    </row>
    <row r="80" spans="1:6" ht="15.6">
      <c r="A80" s="88"/>
      <c r="B80" s="84"/>
      <c r="C80" s="111"/>
      <c r="D80" s="84"/>
      <c r="E80" s="89">
        <v>11000</v>
      </c>
      <c r="F80" s="88" t="s">
        <v>108</v>
      </c>
    </row>
    <row r="81" spans="1:6" ht="93.6">
      <c r="A81" s="90" t="s">
        <v>109</v>
      </c>
      <c r="B81" s="114"/>
      <c r="C81" s="115" t="s">
        <v>110</v>
      </c>
      <c r="D81" s="116"/>
      <c r="E81" s="100">
        <f>SUM(E82+E123+E135+E138+E141+E144)</f>
        <v>94777600</v>
      </c>
      <c r="F81" s="87"/>
    </row>
    <row r="82" spans="1:6" ht="78">
      <c r="A82" s="101" t="s">
        <v>111</v>
      </c>
      <c r="B82" s="103"/>
      <c r="C82" s="84" t="s">
        <v>112</v>
      </c>
      <c r="D82" s="84"/>
      <c r="E82" s="104">
        <f>SUM(E83+E104+E108)</f>
        <v>38943100</v>
      </c>
      <c r="F82" s="105"/>
    </row>
    <row r="83" spans="1:6" ht="46.8">
      <c r="A83" s="117" t="s">
        <v>113</v>
      </c>
      <c r="B83" s="84" t="s">
        <v>114</v>
      </c>
      <c r="C83" s="84" t="s">
        <v>115</v>
      </c>
      <c r="D83" s="84"/>
      <c r="E83" s="89">
        <f>SUM(E84+E87+E103)</f>
        <v>16585456</v>
      </c>
      <c r="F83" s="88"/>
    </row>
    <row r="84" spans="1:6" ht="62.4">
      <c r="A84" s="101" t="s">
        <v>99</v>
      </c>
      <c r="B84" s="84" t="s">
        <v>114</v>
      </c>
      <c r="C84" s="84" t="s">
        <v>115</v>
      </c>
      <c r="D84" s="84" t="s">
        <v>100</v>
      </c>
      <c r="E84" s="89">
        <f>SUM(E85:E86)</f>
        <v>15218336</v>
      </c>
      <c r="F84" s="88"/>
    </row>
    <row r="85" spans="1:6" ht="31.2">
      <c r="A85" s="117"/>
      <c r="B85" s="84"/>
      <c r="C85" s="84"/>
      <c r="D85" s="84"/>
      <c r="E85" s="89">
        <v>15117646</v>
      </c>
      <c r="F85" s="88" t="s">
        <v>506</v>
      </c>
    </row>
    <row r="86" spans="1:6" ht="50.25" customHeight="1">
      <c r="A86" s="117"/>
      <c r="B86" s="84"/>
      <c r="C86" s="84"/>
      <c r="D86" s="84"/>
      <c r="E86" s="89">
        <v>100690</v>
      </c>
      <c r="F86" s="88" t="s">
        <v>507</v>
      </c>
    </row>
    <row r="87" spans="1:6" ht="24.75" customHeight="1">
      <c r="A87" s="88" t="s">
        <v>104</v>
      </c>
      <c r="B87" s="84" t="s">
        <v>114</v>
      </c>
      <c r="C87" s="84" t="s">
        <v>115</v>
      </c>
      <c r="D87" s="84" t="s">
        <v>6</v>
      </c>
      <c r="E87" s="89">
        <f>SUM(E88+E96)</f>
        <v>1355120</v>
      </c>
      <c r="F87" s="88"/>
    </row>
    <row r="88" spans="1:6" ht="15.6">
      <c r="A88" s="101"/>
      <c r="B88" s="84"/>
      <c r="C88" s="84"/>
      <c r="D88" s="84"/>
      <c r="E88" s="89">
        <f>SUM(E89:E95)</f>
        <v>925600</v>
      </c>
      <c r="F88" s="88"/>
    </row>
    <row r="89" spans="1:6" ht="31.2">
      <c r="A89" s="101"/>
      <c r="B89" s="84"/>
      <c r="C89" s="84"/>
      <c r="D89" s="84"/>
      <c r="E89" s="89">
        <v>42000</v>
      </c>
      <c r="F89" s="88" t="s">
        <v>484</v>
      </c>
    </row>
    <row r="90" spans="1:6" ht="37.200000000000003" customHeight="1">
      <c r="A90" s="101"/>
      <c r="B90" s="84"/>
      <c r="C90" s="84"/>
      <c r="D90" s="84"/>
      <c r="E90" s="89">
        <v>205000</v>
      </c>
      <c r="F90" s="88" t="s">
        <v>116</v>
      </c>
    </row>
    <row r="91" spans="1:6" ht="18" customHeight="1">
      <c r="A91" s="101"/>
      <c r="B91" s="84"/>
      <c r="C91" s="84"/>
      <c r="D91" s="84"/>
      <c r="E91" s="89">
        <v>96000</v>
      </c>
      <c r="F91" s="88" t="s">
        <v>117</v>
      </c>
    </row>
    <row r="92" spans="1:6" ht="15.6">
      <c r="A92" s="101"/>
      <c r="B92" s="84"/>
      <c r="C92" s="84"/>
      <c r="D92" s="84"/>
      <c r="E92" s="89">
        <v>4600</v>
      </c>
      <c r="F92" s="88" t="s">
        <v>118</v>
      </c>
    </row>
    <row r="93" spans="1:6" ht="61.95" customHeight="1">
      <c r="A93" s="101"/>
      <c r="B93" s="84"/>
      <c r="C93" s="84"/>
      <c r="D93" s="84"/>
      <c r="E93" s="89">
        <v>395000</v>
      </c>
      <c r="F93" s="88" t="s">
        <v>485</v>
      </c>
    </row>
    <row r="94" spans="1:6" ht="54" customHeight="1">
      <c r="A94" s="101"/>
      <c r="B94" s="84"/>
      <c r="C94" s="84"/>
      <c r="D94" s="84"/>
      <c r="E94" s="89">
        <v>148000</v>
      </c>
      <c r="F94" s="88" t="s">
        <v>509</v>
      </c>
    </row>
    <row r="95" spans="1:6" ht="36.6" customHeight="1">
      <c r="A95" s="101"/>
      <c r="B95" s="84"/>
      <c r="C95" s="84"/>
      <c r="D95" s="84"/>
      <c r="E95" s="89">
        <v>35000</v>
      </c>
      <c r="F95" s="88" t="s">
        <v>119</v>
      </c>
    </row>
    <row r="96" spans="1:6" ht="15.6">
      <c r="A96" s="101"/>
      <c r="B96" s="84"/>
      <c r="C96" s="84"/>
      <c r="D96" s="84"/>
      <c r="E96" s="89">
        <f>SUM(E97:E102)</f>
        <v>429520</v>
      </c>
      <c r="F96" s="88"/>
    </row>
    <row r="97" spans="1:6" ht="15.6">
      <c r="A97" s="101"/>
      <c r="B97" s="84"/>
      <c r="C97" s="84"/>
      <c r="D97" s="84"/>
      <c r="E97" s="89">
        <v>25600</v>
      </c>
      <c r="F97" s="88" t="s">
        <v>106</v>
      </c>
    </row>
    <row r="98" spans="1:6" ht="16.5" customHeight="1">
      <c r="A98" s="101"/>
      <c r="B98" s="84"/>
      <c r="C98" s="84"/>
      <c r="D98" s="84"/>
      <c r="E98" s="89">
        <v>15000</v>
      </c>
      <c r="F98" s="88" t="s">
        <v>120</v>
      </c>
    </row>
    <row r="99" spans="1:6" ht="15.6">
      <c r="A99" s="101"/>
      <c r="B99" s="84"/>
      <c r="C99" s="84"/>
      <c r="D99" s="84"/>
      <c r="E99" s="89">
        <v>35000</v>
      </c>
      <c r="F99" s="88" t="s">
        <v>121</v>
      </c>
    </row>
    <row r="100" spans="1:6" ht="15.6">
      <c r="A100" s="101"/>
      <c r="B100" s="84"/>
      <c r="C100" s="84"/>
      <c r="D100" s="84"/>
      <c r="E100" s="89">
        <v>8920</v>
      </c>
      <c r="F100" s="88" t="s">
        <v>486</v>
      </c>
    </row>
    <row r="101" spans="1:6" ht="17.25" customHeight="1">
      <c r="A101" s="101"/>
      <c r="B101" s="84"/>
      <c r="C101" s="84"/>
      <c r="D101" s="84"/>
      <c r="E101" s="89">
        <v>30000</v>
      </c>
      <c r="F101" s="88" t="s">
        <v>510</v>
      </c>
    </row>
    <row r="102" spans="1:6" ht="30" customHeight="1">
      <c r="A102" s="101"/>
      <c r="B102" s="84"/>
      <c r="C102" s="84"/>
      <c r="D102" s="84"/>
      <c r="E102" s="89">
        <v>315000</v>
      </c>
      <c r="F102" s="88" t="s">
        <v>140</v>
      </c>
    </row>
    <row r="103" spans="1:6" ht="31.2">
      <c r="A103" s="101" t="s">
        <v>122</v>
      </c>
      <c r="B103" s="84" t="s">
        <v>114</v>
      </c>
      <c r="C103" s="84" t="s">
        <v>115</v>
      </c>
      <c r="D103" s="84" t="s">
        <v>123</v>
      </c>
      <c r="E103" s="89">
        <v>12000</v>
      </c>
      <c r="F103" s="88" t="s">
        <v>508</v>
      </c>
    </row>
    <row r="104" spans="1:6" ht="46.8">
      <c r="A104" s="117" t="s">
        <v>124</v>
      </c>
      <c r="B104" s="84" t="s">
        <v>114</v>
      </c>
      <c r="C104" s="84" t="s">
        <v>125</v>
      </c>
      <c r="D104" s="84"/>
      <c r="E104" s="89">
        <f>SUM(E105)</f>
        <v>2082144</v>
      </c>
      <c r="F104" s="88"/>
    </row>
    <row r="105" spans="1:6" ht="62.4">
      <c r="A105" s="101" t="s">
        <v>99</v>
      </c>
      <c r="B105" s="84" t="s">
        <v>114</v>
      </c>
      <c r="C105" s="84" t="s">
        <v>125</v>
      </c>
      <c r="D105" s="84" t="s">
        <v>100</v>
      </c>
      <c r="E105" s="89">
        <f>SUM(E106:E107)</f>
        <v>2082144</v>
      </c>
      <c r="F105" s="88"/>
    </row>
    <row r="106" spans="1:6" ht="31.2">
      <c r="A106" s="117"/>
      <c r="B106" s="84"/>
      <c r="C106" s="84"/>
      <c r="D106" s="84"/>
      <c r="E106" s="94">
        <v>2078454</v>
      </c>
      <c r="F106" s="88" t="s">
        <v>506</v>
      </c>
    </row>
    <row r="107" spans="1:6" ht="48.6" customHeight="1">
      <c r="A107" s="117"/>
      <c r="B107" s="84"/>
      <c r="C107" s="84"/>
      <c r="D107" s="84"/>
      <c r="E107" s="94">
        <v>3690</v>
      </c>
      <c r="F107" s="88" t="s">
        <v>511</v>
      </c>
    </row>
    <row r="108" spans="1:6" ht="46.8">
      <c r="A108" s="112" t="s">
        <v>126</v>
      </c>
      <c r="B108" s="84" t="s">
        <v>114</v>
      </c>
      <c r="C108" s="84" t="s">
        <v>127</v>
      </c>
      <c r="D108" s="84"/>
      <c r="E108" s="94">
        <f>E109+E113</f>
        <v>20275500</v>
      </c>
      <c r="F108" s="88"/>
    </row>
    <row r="109" spans="1:6" ht="26.25" customHeight="1">
      <c r="A109" s="101" t="s">
        <v>99</v>
      </c>
      <c r="B109" s="84" t="s">
        <v>114</v>
      </c>
      <c r="C109" s="84" t="s">
        <v>127</v>
      </c>
      <c r="D109" s="84" t="s">
        <v>100</v>
      </c>
      <c r="E109" s="94">
        <f>SUM(E110:E112)</f>
        <v>19461896</v>
      </c>
      <c r="F109" s="88"/>
    </row>
    <row r="110" spans="1:6" ht="15.6">
      <c r="A110" s="117"/>
      <c r="B110" s="84"/>
      <c r="C110" s="84"/>
      <c r="D110" s="84"/>
      <c r="E110" s="94">
        <v>14947163</v>
      </c>
      <c r="F110" s="88" t="s">
        <v>101</v>
      </c>
    </row>
    <row r="111" spans="1:6" ht="16.5" customHeight="1">
      <c r="A111" s="117"/>
      <c r="B111" s="84"/>
      <c r="C111" s="84"/>
      <c r="D111" s="84"/>
      <c r="E111" s="94">
        <v>690</v>
      </c>
      <c r="F111" s="88" t="s">
        <v>128</v>
      </c>
    </row>
    <row r="112" spans="1:6" ht="15.6">
      <c r="A112" s="117"/>
      <c r="B112" s="84"/>
      <c r="C112" s="84"/>
      <c r="D112" s="84"/>
      <c r="E112" s="94">
        <v>4514043</v>
      </c>
      <c r="F112" s="88" t="s">
        <v>103</v>
      </c>
    </row>
    <row r="113" spans="1:6" ht="27" customHeight="1">
      <c r="A113" s="88" t="s">
        <v>104</v>
      </c>
      <c r="B113" s="84" t="s">
        <v>114</v>
      </c>
      <c r="C113" s="84" t="s">
        <v>127</v>
      </c>
      <c r="D113" s="84" t="s">
        <v>6</v>
      </c>
      <c r="E113" s="94">
        <f>SUM(E114+E119)</f>
        <v>813604</v>
      </c>
      <c r="F113" s="88"/>
    </row>
    <row r="114" spans="1:6" ht="15.6">
      <c r="A114" s="101"/>
      <c r="B114" s="84"/>
      <c r="C114" s="84"/>
      <c r="D114" s="84"/>
      <c r="E114" s="94">
        <f>SUM(E115:E118)</f>
        <v>423834</v>
      </c>
      <c r="F114" s="88"/>
    </row>
    <row r="115" spans="1:6" ht="19.5" customHeight="1">
      <c r="A115" s="101"/>
      <c r="B115" s="84"/>
      <c r="C115" s="84"/>
      <c r="D115" s="84"/>
      <c r="E115" s="94">
        <v>76500</v>
      </c>
      <c r="F115" s="88" t="s">
        <v>129</v>
      </c>
    </row>
    <row r="116" spans="1:6" ht="18" customHeight="1">
      <c r="A116" s="101"/>
      <c r="B116" s="84"/>
      <c r="C116" s="84"/>
      <c r="D116" s="84"/>
      <c r="E116" s="94">
        <v>169000</v>
      </c>
      <c r="F116" s="88" t="s">
        <v>130</v>
      </c>
    </row>
    <row r="117" spans="1:6" ht="21.6" customHeight="1">
      <c r="A117" s="101"/>
      <c r="B117" s="84"/>
      <c r="C117" s="84"/>
      <c r="D117" s="84"/>
      <c r="E117" s="94">
        <v>33900</v>
      </c>
      <c r="F117" s="88" t="s">
        <v>131</v>
      </c>
    </row>
    <row r="118" spans="1:6" ht="14.25" customHeight="1">
      <c r="A118" s="101"/>
      <c r="B118" s="84"/>
      <c r="C118" s="84"/>
      <c r="D118" s="84"/>
      <c r="E118" s="94">
        <v>144434</v>
      </c>
      <c r="F118" s="88" t="s">
        <v>505</v>
      </c>
    </row>
    <row r="119" spans="1:6" ht="15.6">
      <c r="A119" s="101"/>
      <c r="B119" s="84"/>
      <c r="C119" s="84"/>
      <c r="D119" s="84"/>
      <c r="E119" s="94">
        <f>SUM(E120:E122)</f>
        <v>389770</v>
      </c>
      <c r="F119" s="88"/>
    </row>
    <row r="120" spans="1:6" ht="34.950000000000003" customHeight="1">
      <c r="A120" s="101"/>
      <c r="B120" s="84"/>
      <c r="C120" s="84"/>
      <c r="D120" s="84"/>
      <c r="E120" s="94">
        <v>69113</v>
      </c>
      <c r="F120" s="88" t="s">
        <v>132</v>
      </c>
    </row>
    <row r="121" spans="1:6" ht="31.95" customHeight="1">
      <c r="A121" s="101"/>
      <c r="B121" s="84"/>
      <c r="C121" s="84"/>
      <c r="D121" s="84"/>
      <c r="E121" s="94">
        <v>5553</v>
      </c>
      <c r="F121" s="88" t="s">
        <v>133</v>
      </c>
    </row>
    <row r="122" spans="1:6" ht="17.25" customHeight="1">
      <c r="A122" s="101"/>
      <c r="B122" s="84"/>
      <c r="C122" s="84"/>
      <c r="D122" s="84"/>
      <c r="E122" s="94">
        <v>315104</v>
      </c>
      <c r="F122" s="88" t="s">
        <v>134</v>
      </c>
    </row>
    <row r="123" spans="1:6" ht="78">
      <c r="A123" s="101" t="s">
        <v>135</v>
      </c>
      <c r="B123" s="103"/>
      <c r="C123" s="84" t="s">
        <v>136</v>
      </c>
      <c r="D123" s="84"/>
      <c r="E123" s="104">
        <f>SUM(E124+E128+E131+E133+E126)</f>
        <v>310500</v>
      </c>
      <c r="F123" s="105"/>
    </row>
    <row r="124" spans="1:6" ht="78">
      <c r="A124" s="118" t="s">
        <v>137</v>
      </c>
      <c r="B124" s="84" t="s">
        <v>138</v>
      </c>
      <c r="C124" s="84" t="s">
        <v>139</v>
      </c>
      <c r="D124" s="84"/>
      <c r="E124" s="89">
        <f>SUM(E125)</f>
        <v>0</v>
      </c>
      <c r="F124" s="88"/>
    </row>
    <row r="125" spans="1:6" ht="62.4">
      <c r="A125" s="88" t="s">
        <v>104</v>
      </c>
      <c r="B125" s="84" t="s">
        <v>138</v>
      </c>
      <c r="C125" s="84" t="s">
        <v>139</v>
      </c>
      <c r="D125" s="84" t="s">
        <v>6</v>
      </c>
      <c r="E125" s="89">
        <v>0</v>
      </c>
      <c r="F125" s="88" t="s">
        <v>140</v>
      </c>
    </row>
    <row r="126" spans="1:6" ht="46.8">
      <c r="A126" s="92" t="s">
        <v>141</v>
      </c>
      <c r="B126" s="84" t="s">
        <v>142</v>
      </c>
      <c r="C126" s="84" t="s">
        <v>143</v>
      </c>
      <c r="D126" s="84"/>
      <c r="E126" s="89">
        <f>E127</f>
        <v>154100</v>
      </c>
      <c r="F126" s="88"/>
    </row>
    <row r="127" spans="1:6" ht="25.5" customHeight="1">
      <c r="A127" s="88" t="s">
        <v>104</v>
      </c>
      <c r="B127" s="84" t="s">
        <v>142</v>
      </c>
      <c r="C127" s="84" t="s">
        <v>143</v>
      </c>
      <c r="D127" s="84" t="s">
        <v>6</v>
      </c>
      <c r="E127" s="89">
        <v>154100</v>
      </c>
      <c r="F127" s="88" t="s">
        <v>144</v>
      </c>
    </row>
    <row r="128" spans="1:6" ht="31.2">
      <c r="A128" s="119" t="s">
        <v>145</v>
      </c>
      <c r="B128" s="84" t="s">
        <v>142</v>
      </c>
      <c r="C128" s="84" t="s">
        <v>146</v>
      </c>
      <c r="D128" s="84"/>
      <c r="E128" s="89">
        <f>E129</f>
        <v>41000</v>
      </c>
      <c r="F128" s="88"/>
    </row>
    <row r="129" spans="1:6" ht="31.2">
      <c r="A129" s="119" t="s">
        <v>122</v>
      </c>
      <c r="B129" s="84" t="s">
        <v>142</v>
      </c>
      <c r="C129" s="84" t="s">
        <v>146</v>
      </c>
      <c r="D129" s="84" t="s">
        <v>123</v>
      </c>
      <c r="E129" s="89">
        <f>SUM(E130:E130)</f>
        <v>41000</v>
      </c>
      <c r="F129" s="88"/>
    </row>
    <row r="130" spans="1:6" ht="18.75" customHeight="1">
      <c r="A130" s="101"/>
      <c r="B130" s="84"/>
      <c r="C130" s="84"/>
      <c r="D130" s="84"/>
      <c r="E130" s="89">
        <v>41000</v>
      </c>
      <c r="F130" s="88" t="s">
        <v>147</v>
      </c>
    </row>
    <row r="131" spans="1:6" ht="48" customHeight="1">
      <c r="A131" s="101" t="s">
        <v>148</v>
      </c>
      <c r="B131" s="84" t="s">
        <v>142</v>
      </c>
      <c r="C131" s="84" t="s">
        <v>149</v>
      </c>
      <c r="D131" s="84"/>
      <c r="E131" s="94">
        <f>E132</f>
        <v>200</v>
      </c>
      <c r="F131" s="88"/>
    </row>
    <row r="132" spans="1:6" ht="25.5" customHeight="1">
      <c r="A132" s="88" t="s">
        <v>104</v>
      </c>
      <c r="B132" s="84" t="s">
        <v>142</v>
      </c>
      <c r="C132" s="84" t="s">
        <v>149</v>
      </c>
      <c r="D132" s="84" t="s">
        <v>6</v>
      </c>
      <c r="E132" s="94">
        <v>200</v>
      </c>
      <c r="F132" s="88" t="s">
        <v>150</v>
      </c>
    </row>
    <row r="133" spans="1:6" ht="46.8">
      <c r="A133" s="101" t="s">
        <v>151</v>
      </c>
      <c r="B133" s="84" t="s">
        <v>142</v>
      </c>
      <c r="C133" s="84" t="s">
        <v>152</v>
      </c>
      <c r="D133" s="84"/>
      <c r="E133" s="94">
        <f>SUM(E134)</f>
        <v>115200</v>
      </c>
      <c r="F133" s="88"/>
    </row>
    <row r="134" spans="1:6" ht="62.4">
      <c r="A134" s="101" t="s">
        <v>99</v>
      </c>
      <c r="B134" s="84" t="s">
        <v>142</v>
      </c>
      <c r="C134" s="84" t="s">
        <v>152</v>
      </c>
      <c r="D134" s="84" t="s">
        <v>100</v>
      </c>
      <c r="E134" s="94">
        <v>115200</v>
      </c>
      <c r="F134" s="88" t="s">
        <v>153</v>
      </c>
    </row>
    <row r="135" spans="1:6" ht="62.4">
      <c r="A135" s="101" t="s">
        <v>154</v>
      </c>
      <c r="B135" s="103"/>
      <c r="C135" s="84" t="s">
        <v>155</v>
      </c>
      <c r="D135" s="84"/>
      <c r="E135" s="104">
        <f>SUM(E136)</f>
        <v>50000</v>
      </c>
      <c r="F135" s="105"/>
    </row>
    <row r="136" spans="1:6" ht="46.8">
      <c r="A136" s="119" t="s">
        <v>156</v>
      </c>
      <c r="B136" s="84" t="s">
        <v>114</v>
      </c>
      <c r="C136" s="84" t="s">
        <v>157</v>
      </c>
      <c r="D136" s="84"/>
      <c r="E136" s="89">
        <f>E137</f>
        <v>50000</v>
      </c>
      <c r="F136" s="88"/>
    </row>
    <row r="137" spans="1:6" ht="29.25" customHeight="1">
      <c r="A137" s="88" t="s">
        <v>104</v>
      </c>
      <c r="B137" s="84" t="s">
        <v>114</v>
      </c>
      <c r="C137" s="84" t="s">
        <v>157</v>
      </c>
      <c r="D137" s="84" t="s">
        <v>6</v>
      </c>
      <c r="E137" s="89">
        <v>50000</v>
      </c>
      <c r="F137" s="88" t="s">
        <v>158</v>
      </c>
    </row>
    <row r="138" spans="1:6" ht="93.6">
      <c r="A138" s="101" t="s">
        <v>159</v>
      </c>
      <c r="B138" s="103"/>
      <c r="C138" s="84" t="s">
        <v>160</v>
      </c>
      <c r="D138" s="84"/>
      <c r="E138" s="104">
        <f>SUM(E139)</f>
        <v>306000</v>
      </c>
      <c r="F138" s="105"/>
    </row>
    <row r="139" spans="1:6" ht="109.2">
      <c r="A139" s="118" t="s">
        <v>161</v>
      </c>
      <c r="B139" s="84" t="s">
        <v>142</v>
      </c>
      <c r="C139" s="84" t="s">
        <v>162</v>
      </c>
      <c r="D139" s="84"/>
      <c r="E139" s="94">
        <f>E140</f>
        <v>306000</v>
      </c>
      <c r="F139" s="88"/>
    </row>
    <row r="140" spans="1:6" ht="25.5" customHeight="1">
      <c r="A140" s="88" t="s">
        <v>104</v>
      </c>
      <c r="B140" s="84" t="s">
        <v>142</v>
      </c>
      <c r="C140" s="84" t="s">
        <v>162</v>
      </c>
      <c r="D140" s="84" t="s">
        <v>6</v>
      </c>
      <c r="E140" s="94">
        <v>306000</v>
      </c>
      <c r="F140" s="88" t="s">
        <v>163</v>
      </c>
    </row>
    <row r="141" spans="1:6" ht="46.8">
      <c r="A141" s="101" t="s">
        <v>164</v>
      </c>
      <c r="B141" s="103"/>
      <c r="C141" s="84" t="s">
        <v>165</v>
      </c>
      <c r="D141" s="84"/>
      <c r="E141" s="104">
        <f>SUM(E142)</f>
        <v>69700</v>
      </c>
      <c r="F141" s="105"/>
    </row>
    <row r="142" spans="1:6" ht="46.8">
      <c r="A142" s="88" t="s">
        <v>166</v>
      </c>
      <c r="B142" s="84" t="s">
        <v>167</v>
      </c>
      <c r="C142" s="84" t="s">
        <v>168</v>
      </c>
      <c r="D142" s="84"/>
      <c r="E142" s="89">
        <f>E143</f>
        <v>69700</v>
      </c>
      <c r="F142" s="88"/>
    </row>
    <row r="143" spans="1:6" ht="29.25" customHeight="1">
      <c r="A143" s="88" t="s">
        <v>104</v>
      </c>
      <c r="B143" s="84" t="s">
        <v>167</v>
      </c>
      <c r="C143" s="84" t="s">
        <v>168</v>
      </c>
      <c r="D143" s="84" t="s">
        <v>6</v>
      </c>
      <c r="E143" s="89">
        <v>69700</v>
      </c>
      <c r="F143" s="88" t="s">
        <v>169</v>
      </c>
    </row>
    <row r="144" spans="1:6" ht="93.6">
      <c r="A144" s="101" t="s">
        <v>170</v>
      </c>
      <c r="B144" s="103"/>
      <c r="C144" s="84" t="s">
        <v>171</v>
      </c>
      <c r="D144" s="84"/>
      <c r="E144" s="104">
        <f>SUM(E145)</f>
        <v>55098300</v>
      </c>
      <c r="F144" s="105"/>
    </row>
    <row r="145" spans="1:6" ht="31.2">
      <c r="A145" s="101" t="s">
        <v>172</v>
      </c>
      <c r="B145" s="84" t="s">
        <v>142</v>
      </c>
      <c r="C145" s="84" t="s">
        <v>173</v>
      </c>
      <c r="D145" s="84"/>
      <c r="E145" s="94">
        <f>SUM(E146+E147+E181)</f>
        <v>55098300</v>
      </c>
      <c r="F145" s="88"/>
    </row>
    <row r="146" spans="1:6" ht="20.25" customHeight="1">
      <c r="A146" s="101" t="s">
        <v>174</v>
      </c>
      <c r="B146" s="84" t="s">
        <v>142</v>
      </c>
      <c r="C146" s="84" t="s">
        <v>173</v>
      </c>
      <c r="D146" s="84" t="s">
        <v>175</v>
      </c>
      <c r="E146" s="94">
        <v>39965575</v>
      </c>
      <c r="F146" s="88" t="s">
        <v>176</v>
      </c>
    </row>
    <row r="147" spans="1:6" ht="62.4">
      <c r="A147" s="88" t="s">
        <v>104</v>
      </c>
      <c r="B147" s="84" t="s">
        <v>142</v>
      </c>
      <c r="C147" s="84" t="s">
        <v>173</v>
      </c>
      <c r="D147" s="84" t="s">
        <v>6</v>
      </c>
      <c r="E147" s="120">
        <f>SUM(E148+E154)</f>
        <v>14885225</v>
      </c>
      <c r="F147" s="88"/>
    </row>
    <row r="148" spans="1:6" ht="15.6">
      <c r="A148" s="101"/>
      <c r="B148" s="84"/>
      <c r="C148" s="84"/>
      <c r="D148" s="84"/>
      <c r="E148" s="121">
        <f>SUM(E149:E153)</f>
        <v>1792133</v>
      </c>
      <c r="F148" s="101"/>
    </row>
    <row r="149" spans="1:6" ht="18" customHeight="1">
      <c r="A149" s="101"/>
      <c r="B149" s="84"/>
      <c r="C149" s="84"/>
      <c r="D149" s="84"/>
      <c r="E149" s="122">
        <v>1053570</v>
      </c>
      <c r="F149" s="123" t="s">
        <v>177</v>
      </c>
    </row>
    <row r="150" spans="1:6" ht="23.25" customHeight="1">
      <c r="A150" s="101"/>
      <c r="B150" s="84"/>
      <c r="C150" s="84"/>
      <c r="D150" s="84"/>
      <c r="E150" s="122">
        <v>84386</v>
      </c>
      <c r="F150" s="123" t="s">
        <v>178</v>
      </c>
    </row>
    <row r="151" spans="1:6" ht="112.95" customHeight="1">
      <c r="A151" s="101"/>
      <c r="B151" s="84"/>
      <c r="C151" s="84"/>
      <c r="D151" s="84"/>
      <c r="E151" s="122">
        <v>623087</v>
      </c>
      <c r="F151" s="123" t="s">
        <v>434</v>
      </c>
    </row>
    <row r="152" spans="1:6" ht="21" customHeight="1">
      <c r="A152" s="101"/>
      <c r="B152" s="84"/>
      <c r="C152" s="84"/>
      <c r="D152" s="84"/>
      <c r="E152" s="122">
        <v>22990</v>
      </c>
      <c r="F152" s="123" t="s">
        <v>435</v>
      </c>
    </row>
    <row r="153" spans="1:6" ht="15.6">
      <c r="A153" s="101"/>
      <c r="B153" s="84"/>
      <c r="C153" s="84"/>
      <c r="D153" s="84"/>
      <c r="E153" s="122">
        <v>8100</v>
      </c>
      <c r="F153" s="123" t="s">
        <v>436</v>
      </c>
    </row>
    <row r="154" spans="1:6" ht="15.6">
      <c r="A154" s="101"/>
      <c r="B154" s="84"/>
      <c r="C154" s="84"/>
      <c r="D154" s="84"/>
      <c r="E154" s="124">
        <f>SUM(E155:E180)</f>
        <v>13093092</v>
      </c>
      <c r="F154" s="123"/>
    </row>
    <row r="155" spans="1:6" ht="37.5" customHeight="1">
      <c r="A155" s="101"/>
      <c r="B155" s="84"/>
      <c r="C155" s="84"/>
      <c r="D155" s="84"/>
      <c r="E155" s="122">
        <v>6057001</v>
      </c>
      <c r="F155" s="125" t="s">
        <v>437</v>
      </c>
    </row>
    <row r="156" spans="1:6" ht="15.6">
      <c r="A156" s="101"/>
      <c r="B156" s="84"/>
      <c r="C156" s="84"/>
      <c r="D156" s="84"/>
      <c r="E156" s="122">
        <v>73224</v>
      </c>
      <c r="F156" s="123" t="s">
        <v>179</v>
      </c>
    </row>
    <row r="157" spans="1:6" ht="24" customHeight="1">
      <c r="A157" s="101"/>
      <c r="B157" s="84"/>
      <c r="C157" s="84"/>
      <c r="D157" s="84"/>
      <c r="E157" s="122">
        <v>104300</v>
      </c>
      <c r="F157" s="123" t="s">
        <v>180</v>
      </c>
    </row>
    <row r="158" spans="1:6" ht="19.5" customHeight="1">
      <c r="A158" s="101"/>
      <c r="B158" s="84"/>
      <c r="C158" s="84"/>
      <c r="D158" s="84"/>
      <c r="E158" s="122">
        <v>18684</v>
      </c>
      <c r="F158" s="123" t="s">
        <v>181</v>
      </c>
    </row>
    <row r="159" spans="1:6" ht="22.5" customHeight="1">
      <c r="A159" s="101"/>
      <c r="B159" s="84"/>
      <c r="C159" s="84"/>
      <c r="D159" s="84"/>
      <c r="E159" s="122">
        <v>140000</v>
      </c>
      <c r="F159" s="123" t="s">
        <v>182</v>
      </c>
    </row>
    <row r="160" spans="1:6" ht="24" customHeight="1">
      <c r="A160" s="101"/>
      <c r="B160" s="84"/>
      <c r="C160" s="84"/>
      <c r="D160" s="84"/>
      <c r="E160" s="122">
        <v>8753</v>
      </c>
      <c r="F160" s="123" t="s">
        <v>438</v>
      </c>
    </row>
    <row r="161" spans="1:6" ht="36.6" customHeight="1">
      <c r="A161" s="101"/>
      <c r="B161" s="84"/>
      <c r="C161" s="84"/>
      <c r="D161" s="84"/>
      <c r="E161" s="122">
        <v>35000</v>
      </c>
      <c r="F161" s="126" t="s">
        <v>183</v>
      </c>
    </row>
    <row r="162" spans="1:6" ht="27.75" customHeight="1">
      <c r="A162" s="101"/>
      <c r="B162" s="84"/>
      <c r="C162" s="84"/>
      <c r="D162" s="84"/>
      <c r="E162" s="122">
        <v>500000</v>
      </c>
      <c r="F162" s="127" t="s">
        <v>439</v>
      </c>
    </row>
    <row r="163" spans="1:6" ht="15.75" customHeight="1">
      <c r="A163" s="101"/>
      <c r="B163" s="84"/>
      <c r="C163" s="84"/>
      <c r="D163" s="84"/>
      <c r="E163" s="122">
        <v>3000</v>
      </c>
      <c r="F163" s="126" t="s">
        <v>426</v>
      </c>
    </row>
    <row r="164" spans="1:6" ht="15.75" customHeight="1">
      <c r="A164" s="101"/>
      <c r="B164" s="84"/>
      <c r="C164" s="84"/>
      <c r="D164" s="84"/>
      <c r="E164" s="122">
        <v>20000</v>
      </c>
      <c r="F164" s="126" t="s">
        <v>440</v>
      </c>
    </row>
    <row r="165" spans="1:6" ht="19.2" customHeight="1">
      <c r="A165" s="101"/>
      <c r="B165" s="84"/>
      <c r="C165" s="84"/>
      <c r="D165" s="84"/>
      <c r="E165" s="122">
        <v>664331</v>
      </c>
      <c r="F165" s="126" t="s">
        <v>441</v>
      </c>
    </row>
    <row r="166" spans="1:6" ht="29.4" customHeight="1">
      <c r="A166" s="101"/>
      <c r="B166" s="84"/>
      <c r="C166" s="84"/>
      <c r="D166" s="84"/>
      <c r="E166" s="122">
        <v>1744426</v>
      </c>
      <c r="F166" s="126" t="s">
        <v>442</v>
      </c>
    </row>
    <row r="167" spans="1:6" ht="28.95" customHeight="1">
      <c r="A167" s="101"/>
      <c r="B167" s="84"/>
      <c r="C167" s="84"/>
      <c r="D167" s="84"/>
      <c r="E167" s="122">
        <v>37368</v>
      </c>
      <c r="F167" s="126" t="s">
        <v>184</v>
      </c>
    </row>
    <row r="168" spans="1:6" ht="34.950000000000003" customHeight="1">
      <c r="A168" s="101"/>
      <c r="B168" s="84"/>
      <c r="C168" s="84"/>
      <c r="D168" s="84"/>
      <c r="E168" s="122">
        <v>158689</v>
      </c>
      <c r="F168" s="126" t="s">
        <v>186</v>
      </c>
    </row>
    <row r="169" spans="1:6" ht="18.75" customHeight="1">
      <c r="A169" s="101"/>
      <c r="B169" s="84"/>
      <c r="C169" s="84"/>
      <c r="D169" s="84"/>
      <c r="E169" s="122">
        <v>129130</v>
      </c>
      <c r="F169" s="126" t="s">
        <v>187</v>
      </c>
    </row>
    <row r="170" spans="1:6" ht="18.75" customHeight="1">
      <c r="A170" s="101"/>
      <c r="B170" s="84"/>
      <c r="C170" s="84"/>
      <c r="D170" s="84"/>
      <c r="E170" s="122">
        <v>10000</v>
      </c>
      <c r="F170" s="126" t="s">
        <v>443</v>
      </c>
    </row>
    <row r="171" spans="1:6" ht="18.75" customHeight="1">
      <c r="A171" s="101"/>
      <c r="B171" s="84"/>
      <c r="C171" s="84"/>
      <c r="D171" s="84"/>
      <c r="E171" s="122">
        <v>61008</v>
      </c>
      <c r="F171" s="126" t="s">
        <v>444</v>
      </c>
    </row>
    <row r="172" spans="1:6" ht="37.950000000000003" customHeight="1">
      <c r="A172" s="101"/>
      <c r="B172" s="84"/>
      <c r="C172" s="84"/>
      <c r="D172" s="84"/>
      <c r="E172" s="122">
        <v>103800</v>
      </c>
      <c r="F172" s="126" t="s">
        <v>185</v>
      </c>
    </row>
    <row r="173" spans="1:6" ht="15.75" customHeight="1">
      <c r="A173" s="101"/>
      <c r="B173" s="84"/>
      <c r="C173" s="84"/>
      <c r="D173" s="84"/>
      <c r="E173" s="122">
        <v>19470</v>
      </c>
      <c r="F173" s="126" t="s">
        <v>445</v>
      </c>
    </row>
    <row r="174" spans="1:6" ht="15.6">
      <c r="A174" s="101"/>
      <c r="B174" s="84"/>
      <c r="C174" s="84"/>
      <c r="D174" s="84"/>
      <c r="E174" s="122">
        <v>98000</v>
      </c>
      <c r="F174" s="126" t="s">
        <v>188</v>
      </c>
    </row>
    <row r="175" spans="1:6" ht="34.200000000000003" customHeight="1">
      <c r="A175" s="101"/>
      <c r="B175" s="84"/>
      <c r="C175" s="84"/>
      <c r="D175" s="84"/>
      <c r="E175" s="122">
        <v>219745</v>
      </c>
      <c r="F175" s="126" t="s">
        <v>189</v>
      </c>
    </row>
    <row r="176" spans="1:6" ht="19.5" customHeight="1">
      <c r="A176" s="101"/>
      <c r="B176" s="84"/>
      <c r="C176" s="84"/>
      <c r="D176" s="84"/>
      <c r="E176" s="122">
        <v>7800</v>
      </c>
      <c r="F176" s="126" t="s">
        <v>446</v>
      </c>
    </row>
    <row r="177" spans="1:6" ht="22.5" customHeight="1">
      <c r="A177" s="101"/>
      <c r="B177" s="84"/>
      <c r="C177" s="84"/>
      <c r="D177" s="84"/>
      <c r="E177" s="122">
        <v>284568</v>
      </c>
      <c r="F177" s="126" t="s">
        <v>190</v>
      </c>
    </row>
    <row r="178" spans="1:6" ht="15.6">
      <c r="A178" s="101"/>
      <c r="B178" s="84"/>
      <c r="C178" s="84"/>
      <c r="D178" s="84"/>
      <c r="E178" s="122">
        <v>2134114</v>
      </c>
      <c r="F178" s="126" t="s">
        <v>191</v>
      </c>
    </row>
    <row r="179" spans="1:6" ht="18.75" customHeight="1">
      <c r="A179" s="101"/>
      <c r="B179" s="84"/>
      <c r="C179" s="84"/>
      <c r="D179" s="84"/>
      <c r="E179" s="122">
        <v>446681</v>
      </c>
      <c r="F179" s="126" t="s">
        <v>192</v>
      </c>
    </row>
    <row r="180" spans="1:6" ht="18.75" customHeight="1">
      <c r="A180" s="101"/>
      <c r="B180" s="84"/>
      <c r="C180" s="84"/>
      <c r="D180" s="84"/>
      <c r="E180" s="128">
        <v>14000</v>
      </c>
      <c r="F180" s="126" t="s">
        <v>447</v>
      </c>
    </row>
    <row r="181" spans="1:6" ht="31.2">
      <c r="A181" s="119" t="s">
        <v>122</v>
      </c>
      <c r="B181" s="84" t="s">
        <v>142</v>
      </c>
      <c r="C181" s="84" t="s">
        <v>173</v>
      </c>
      <c r="D181" s="84" t="s">
        <v>123</v>
      </c>
      <c r="E181" s="121">
        <v>247500</v>
      </c>
      <c r="F181" s="101" t="s">
        <v>448</v>
      </c>
    </row>
    <row r="182" spans="1:6" ht="124.8">
      <c r="A182" s="90" t="s">
        <v>193</v>
      </c>
      <c r="B182" s="91"/>
      <c r="C182" s="85" t="s">
        <v>194</v>
      </c>
      <c r="D182" s="99"/>
      <c r="E182" s="100">
        <f>SUM(E183+E188+E191+E202+E226+E253+E256+E239+E318)</f>
        <v>262905000</v>
      </c>
      <c r="F182" s="87"/>
    </row>
    <row r="183" spans="1:6" ht="62.4">
      <c r="A183" s="101" t="s">
        <v>195</v>
      </c>
      <c r="B183" s="103"/>
      <c r="C183" s="84" t="s">
        <v>196</v>
      </c>
      <c r="D183" s="84"/>
      <c r="E183" s="104">
        <f>SUM(E184+E186)</f>
        <v>6942800</v>
      </c>
      <c r="F183" s="105"/>
    </row>
    <row r="184" spans="1:6" ht="31.2">
      <c r="A184" s="129" t="s">
        <v>197</v>
      </c>
      <c r="B184" s="93" t="s">
        <v>198</v>
      </c>
      <c r="C184" s="93" t="s">
        <v>199</v>
      </c>
      <c r="D184" s="93"/>
      <c r="E184" s="89">
        <f>E185</f>
        <v>4400800</v>
      </c>
      <c r="F184" s="130"/>
    </row>
    <row r="185" spans="1:6" ht="48" customHeight="1">
      <c r="A185" s="101" t="s">
        <v>200</v>
      </c>
      <c r="B185" s="93" t="s">
        <v>198</v>
      </c>
      <c r="C185" s="93" t="s">
        <v>199</v>
      </c>
      <c r="D185" s="93" t="s">
        <v>29</v>
      </c>
      <c r="E185" s="131">
        <v>4400800</v>
      </c>
      <c r="F185" s="130" t="s">
        <v>201</v>
      </c>
    </row>
    <row r="186" spans="1:6" ht="24.75" customHeight="1">
      <c r="A186" s="129" t="s">
        <v>202</v>
      </c>
      <c r="B186" s="93" t="s">
        <v>198</v>
      </c>
      <c r="C186" s="93" t="s">
        <v>203</v>
      </c>
      <c r="D186" s="93"/>
      <c r="E186" s="89">
        <f>E187</f>
        <v>2542000</v>
      </c>
      <c r="F186" s="130"/>
    </row>
    <row r="187" spans="1:6" ht="47.25" customHeight="1">
      <c r="A187" s="88" t="s">
        <v>104</v>
      </c>
      <c r="B187" s="93" t="s">
        <v>198</v>
      </c>
      <c r="C187" s="93" t="s">
        <v>203</v>
      </c>
      <c r="D187" s="93" t="s">
        <v>6</v>
      </c>
      <c r="E187" s="89">
        <v>2542000</v>
      </c>
      <c r="F187" s="130" t="s">
        <v>480</v>
      </c>
    </row>
    <row r="188" spans="1:6" ht="46.8">
      <c r="A188" s="101" t="s">
        <v>206</v>
      </c>
      <c r="B188" s="103"/>
      <c r="C188" s="84" t="s">
        <v>207</v>
      </c>
      <c r="D188" s="84"/>
      <c r="E188" s="104">
        <f>SUM(E189)</f>
        <v>1230000</v>
      </c>
      <c r="F188" s="105"/>
    </row>
    <row r="189" spans="1:6" ht="31.2">
      <c r="A189" s="132" t="s">
        <v>209</v>
      </c>
      <c r="B189" s="84" t="s">
        <v>208</v>
      </c>
      <c r="C189" s="133" t="s">
        <v>210</v>
      </c>
      <c r="D189" s="84"/>
      <c r="E189" s="89">
        <f>E190</f>
        <v>1230000</v>
      </c>
      <c r="F189" s="130"/>
    </row>
    <row r="190" spans="1:6" ht="36" customHeight="1">
      <c r="A190" s="88" t="s">
        <v>104</v>
      </c>
      <c r="B190" s="84" t="s">
        <v>208</v>
      </c>
      <c r="C190" s="133" t="s">
        <v>210</v>
      </c>
      <c r="D190" s="84" t="s">
        <v>6</v>
      </c>
      <c r="E190" s="89">
        <v>1230000</v>
      </c>
      <c r="F190" s="130" t="s">
        <v>211</v>
      </c>
    </row>
    <row r="191" spans="1:6" ht="62.4">
      <c r="A191" s="101" t="s">
        <v>212</v>
      </c>
      <c r="B191" s="103"/>
      <c r="C191" s="84" t="s">
        <v>213</v>
      </c>
      <c r="D191" s="84"/>
      <c r="E191" s="104">
        <f>SUM(E192+E195+E198+E200)</f>
        <v>11580000</v>
      </c>
      <c r="F191" s="105"/>
    </row>
    <row r="192" spans="1:6" ht="62.4">
      <c r="A192" s="132" t="s">
        <v>214</v>
      </c>
      <c r="B192" s="84" t="s">
        <v>198</v>
      </c>
      <c r="C192" s="84" t="s">
        <v>215</v>
      </c>
      <c r="D192" s="84"/>
      <c r="E192" s="89">
        <f>SUM(E193:E194)</f>
        <v>5970377</v>
      </c>
      <c r="F192" s="130"/>
    </row>
    <row r="193" spans="1:6" ht="46.5" customHeight="1">
      <c r="A193" s="88" t="s">
        <v>204</v>
      </c>
      <c r="B193" s="84" t="s">
        <v>198</v>
      </c>
      <c r="C193" s="84" t="s">
        <v>215</v>
      </c>
      <c r="D193" s="84" t="s">
        <v>205</v>
      </c>
      <c r="E193" s="89">
        <v>1905480</v>
      </c>
      <c r="F193" s="130" t="s">
        <v>470</v>
      </c>
    </row>
    <row r="194" spans="1:6" ht="46.5" customHeight="1">
      <c r="A194" s="101" t="s">
        <v>200</v>
      </c>
      <c r="B194" s="84" t="s">
        <v>198</v>
      </c>
      <c r="C194" s="84" t="s">
        <v>215</v>
      </c>
      <c r="D194" s="84" t="s">
        <v>29</v>
      </c>
      <c r="E194" s="89">
        <v>4064897</v>
      </c>
      <c r="F194" s="130" t="s">
        <v>471</v>
      </c>
    </row>
    <row r="195" spans="1:6" ht="15.6">
      <c r="A195" s="132" t="s">
        <v>216</v>
      </c>
      <c r="B195" s="84" t="s">
        <v>198</v>
      </c>
      <c r="C195" s="84" t="s">
        <v>217</v>
      </c>
      <c r="D195" s="84"/>
      <c r="E195" s="89">
        <f>SUM(E196:E197)</f>
        <v>3928623</v>
      </c>
      <c r="F195" s="130"/>
    </row>
    <row r="196" spans="1:6" ht="35.25" customHeight="1">
      <c r="A196" s="88" t="s">
        <v>104</v>
      </c>
      <c r="B196" s="84" t="s">
        <v>198</v>
      </c>
      <c r="C196" s="84" t="s">
        <v>217</v>
      </c>
      <c r="D196" s="84" t="s">
        <v>6</v>
      </c>
      <c r="E196" s="89">
        <v>3608000</v>
      </c>
      <c r="F196" s="130" t="s">
        <v>472</v>
      </c>
    </row>
    <row r="197" spans="1:6" ht="38.25" customHeight="1">
      <c r="A197" s="88" t="s">
        <v>204</v>
      </c>
      <c r="B197" s="84" t="s">
        <v>198</v>
      </c>
      <c r="C197" s="84" t="s">
        <v>217</v>
      </c>
      <c r="D197" s="84" t="s">
        <v>205</v>
      </c>
      <c r="E197" s="89">
        <v>320623</v>
      </c>
      <c r="F197" s="130" t="s">
        <v>473</v>
      </c>
    </row>
    <row r="198" spans="1:6" ht="15.6">
      <c r="A198" s="132" t="s">
        <v>218</v>
      </c>
      <c r="B198" s="84" t="s">
        <v>198</v>
      </c>
      <c r="C198" s="84" t="s">
        <v>219</v>
      </c>
      <c r="D198" s="84"/>
      <c r="E198" s="89">
        <f>E199</f>
        <v>1189000</v>
      </c>
      <c r="F198" s="130"/>
    </row>
    <row r="199" spans="1:6" ht="27" customHeight="1">
      <c r="A199" s="88" t="s">
        <v>22</v>
      </c>
      <c r="B199" s="84" t="s">
        <v>198</v>
      </c>
      <c r="C199" s="84" t="s">
        <v>219</v>
      </c>
      <c r="D199" s="84" t="s">
        <v>6</v>
      </c>
      <c r="E199" s="89">
        <v>1189000</v>
      </c>
      <c r="F199" s="130" t="s">
        <v>474</v>
      </c>
    </row>
    <row r="200" spans="1:6" ht="57.75" customHeight="1">
      <c r="A200" s="132" t="s">
        <v>476</v>
      </c>
      <c r="B200" s="84" t="s">
        <v>198</v>
      </c>
      <c r="C200" s="84" t="s">
        <v>475</v>
      </c>
      <c r="D200" s="84"/>
      <c r="E200" s="89">
        <f>SUM(E201)</f>
        <v>492000</v>
      </c>
      <c r="F200" s="130"/>
    </row>
    <row r="201" spans="1:6" ht="51.75" customHeight="1">
      <c r="A201" s="101" t="s">
        <v>200</v>
      </c>
      <c r="B201" s="84" t="s">
        <v>198</v>
      </c>
      <c r="C201" s="84" t="s">
        <v>475</v>
      </c>
      <c r="D201" s="84" t="s">
        <v>29</v>
      </c>
      <c r="E201" s="89">
        <v>492000</v>
      </c>
      <c r="F201" s="130" t="s">
        <v>477</v>
      </c>
    </row>
    <row r="202" spans="1:6" ht="46.8">
      <c r="A202" s="101" t="s">
        <v>220</v>
      </c>
      <c r="B202" s="103"/>
      <c r="C202" s="84" t="s">
        <v>221</v>
      </c>
      <c r="D202" s="84"/>
      <c r="E202" s="104">
        <f>SUM(E203+E209+E214)</f>
        <v>29791400</v>
      </c>
      <c r="F202" s="105"/>
    </row>
    <row r="203" spans="1:6" ht="46.8">
      <c r="A203" s="132" t="s">
        <v>222</v>
      </c>
      <c r="B203" s="84" t="s">
        <v>223</v>
      </c>
      <c r="C203" s="84" t="s">
        <v>224</v>
      </c>
      <c r="D203" s="84"/>
      <c r="E203" s="89">
        <f>E204</f>
        <v>10580400</v>
      </c>
      <c r="F203" s="130"/>
    </row>
    <row r="204" spans="1:6" ht="34.950000000000003" customHeight="1">
      <c r="A204" s="88" t="s">
        <v>104</v>
      </c>
      <c r="B204" s="84" t="s">
        <v>223</v>
      </c>
      <c r="C204" s="84" t="s">
        <v>224</v>
      </c>
      <c r="D204" s="84" t="s">
        <v>6</v>
      </c>
      <c r="E204" s="89">
        <f>SUM(E205:E208)</f>
        <v>10580400</v>
      </c>
      <c r="F204" s="130"/>
    </row>
    <row r="205" spans="1:6" ht="17.399999999999999" customHeight="1">
      <c r="A205" s="88"/>
      <c r="B205" s="84"/>
      <c r="C205" s="84"/>
      <c r="D205" s="84"/>
      <c r="E205" s="89">
        <v>8008000</v>
      </c>
      <c r="F205" s="130" t="s">
        <v>225</v>
      </c>
    </row>
    <row r="206" spans="1:6" ht="15" customHeight="1">
      <c r="A206" s="88"/>
      <c r="B206" s="84"/>
      <c r="C206" s="84"/>
      <c r="D206" s="84"/>
      <c r="E206" s="89">
        <v>2039400</v>
      </c>
      <c r="F206" s="130" t="s">
        <v>226</v>
      </c>
    </row>
    <row r="207" spans="1:6" ht="22.5" customHeight="1">
      <c r="A207" s="88"/>
      <c r="B207" s="84"/>
      <c r="C207" s="84"/>
      <c r="D207" s="84"/>
      <c r="E207" s="89">
        <v>369000</v>
      </c>
      <c r="F207" s="130" t="s">
        <v>227</v>
      </c>
    </row>
    <row r="208" spans="1:6" ht="15" customHeight="1">
      <c r="A208" s="88"/>
      <c r="B208" s="84"/>
      <c r="C208" s="84"/>
      <c r="D208" s="84"/>
      <c r="E208" s="89">
        <v>164000</v>
      </c>
      <c r="F208" s="130" t="s">
        <v>228</v>
      </c>
    </row>
    <row r="209" spans="1:6" ht="31.2">
      <c r="A209" s="132" t="s">
        <v>229</v>
      </c>
      <c r="B209" s="84" t="s">
        <v>223</v>
      </c>
      <c r="C209" s="84" t="s">
        <v>230</v>
      </c>
      <c r="D209" s="84"/>
      <c r="E209" s="89">
        <f>E210</f>
        <v>7437740</v>
      </c>
      <c r="F209" s="130"/>
    </row>
    <row r="210" spans="1:6" ht="21.75" customHeight="1">
      <c r="A210" s="88" t="s">
        <v>104</v>
      </c>
      <c r="B210" s="84" t="s">
        <v>223</v>
      </c>
      <c r="C210" s="84" t="s">
        <v>230</v>
      </c>
      <c r="D210" s="84" t="s">
        <v>6</v>
      </c>
      <c r="E210" s="89">
        <f>SUM(E211:E213)</f>
        <v>7437740</v>
      </c>
      <c r="F210" s="130"/>
    </row>
    <row r="211" spans="1:6" ht="21.75" customHeight="1">
      <c r="A211" s="88"/>
      <c r="B211" s="84"/>
      <c r="C211" s="84"/>
      <c r="D211" s="84"/>
      <c r="E211" s="131">
        <v>984000</v>
      </c>
      <c r="F211" s="130" t="s">
        <v>516</v>
      </c>
    </row>
    <row r="212" spans="1:6" ht="14.25" customHeight="1">
      <c r="A212" s="88"/>
      <c r="B212" s="84"/>
      <c r="C212" s="84"/>
      <c r="D212" s="84"/>
      <c r="E212" s="89">
        <v>687500</v>
      </c>
      <c r="F212" s="130" t="s">
        <v>231</v>
      </c>
    </row>
    <row r="213" spans="1:6" ht="51" customHeight="1">
      <c r="A213" s="88"/>
      <c r="B213" s="84"/>
      <c r="C213" s="84"/>
      <c r="D213" s="84"/>
      <c r="E213" s="134">
        <v>5766240</v>
      </c>
      <c r="F213" s="130" t="s">
        <v>528</v>
      </c>
    </row>
    <row r="214" spans="1:6" ht="31.2">
      <c r="A214" s="132" t="s">
        <v>232</v>
      </c>
      <c r="B214" s="93" t="s">
        <v>223</v>
      </c>
      <c r="C214" s="93" t="s">
        <v>233</v>
      </c>
      <c r="D214" s="93"/>
      <c r="E214" s="94">
        <f>E215</f>
        <v>11773260</v>
      </c>
      <c r="F214" s="130"/>
    </row>
    <row r="215" spans="1:6" ht="26.25" customHeight="1">
      <c r="A215" s="88" t="s">
        <v>104</v>
      </c>
      <c r="B215" s="93" t="s">
        <v>223</v>
      </c>
      <c r="C215" s="93" t="s">
        <v>233</v>
      </c>
      <c r="D215" s="93" t="s">
        <v>6</v>
      </c>
      <c r="E215" s="94">
        <f>SUM(E216:E225)</f>
        <v>11773260</v>
      </c>
      <c r="F215" s="130"/>
    </row>
    <row r="216" spans="1:6" ht="40.200000000000003" customHeight="1">
      <c r="A216" s="88"/>
      <c r="B216" s="93"/>
      <c r="C216" s="93"/>
      <c r="D216" s="93"/>
      <c r="E216" s="89">
        <v>164000</v>
      </c>
      <c r="F216" s="130" t="s">
        <v>234</v>
      </c>
    </row>
    <row r="217" spans="1:6" ht="17.399999999999999" customHeight="1">
      <c r="A217" s="88"/>
      <c r="B217" s="93"/>
      <c r="C217" s="93"/>
      <c r="D217" s="93"/>
      <c r="E217" s="131">
        <v>779000</v>
      </c>
      <c r="F217" s="130" t="s">
        <v>235</v>
      </c>
    </row>
    <row r="218" spans="1:6" ht="16.2" customHeight="1">
      <c r="A218" s="88"/>
      <c r="B218" s="93"/>
      <c r="C218" s="93"/>
      <c r="D218" s="93"/>
      <c r="E218" s="89">
        <v>410000</v>
      </c>
      <c r="F218" s="130" t="s">
        <v>236</v>
      </c>
    </row>
    <row r="219" spans="1:6" ht="19.2" customHeight="1">
      <c r="A219" s="88"/>
      <c r="B219" s="93"/>
      <c r="C219" s="93"/>
      <c r="D219" s="93"/>
      <c r="E219" s="89">
        <v>5084000</v>
      </c>
      <c r="F219" s="130" t="s">
        <v>237</v>
      </c>
    </row>
    <row r="220" spans="1:6" ht="15" customHeight="1">
      <c r="A220" s="88"/>
      <c r="B220" s="93"/>
      <c r="C220" s="93"/>
      <c r="D220" s="93"/>
      <c r="E220" s="89">
        <v>20500</v>
      </c>
      <c r="F220" s="130" t="s">
        <v>238</v>
      </c>
    </row>
    <row r="221" spans="1:6" ht="28.5" customHeight="1">
      <c r="A221" s="88"/>
      <c r="B221" s="93"/>
      <c r="C221" s="93"/>
      <c r="D221" s="93"/>
      <c r="E221" s="89">
        <v>635000</v>
      </c>
      <c r="F221" s="130" t="s">
        <v>466</v>
      </c>
    </row>
    <row r="222" spans="1:6" ht="36.6" customHeight="1">
      <c r="A222" s="88"/>
      <c r="B222" s="93"/>
      <c r="C222" s="93"/>
      <c r="D222" s="93"/>
      <c r="E222" s="89">
        <v>3376960</v>
      </c>
      <c r="F222" s="130" t="s">
        <v>529</v>
      </c>
    </row>
    <row r="223" spans="1:6" ht="34.950000000000003" customHeight="1">
      <c r="A223" s="88"/>
      <c r="B223" s="93"/>
      <c r="C223" s="93"/>
      <c r="D223" s="93"/>
      <c r="E223" s="89">
        <v>410000</v>
      </c>
      <c r="F223" s="130" t="s">
        <v>239</v>
      </c>
    </row>
    <row r="224" spans="1:6" ht="19.2" customHeight="1">
      <c r="A224" s="88"/>
      <c r="B224" s="93"/>
      <c r="C224" s="93"/>
      <c r="D224" s="93"/>
      <c r="E224" s="89">
        <v>328000</v>
      </c>
      <c r="F224" s="130" t="s">
        <v>240</v>
      </c>
    </row>
    <row r="225" spans="1:6" ht="17.25" customHeight="1">
      <c r="A225" s="88"/>
      <c r="B225" s="93"/>
      <c r="C225" s="93"/>
      <c r="D225" s="93"/>
      <c r="E225" s="89">
        <v>565800</v>
      </c>
      <c r="F225" s="130" t="s">
        <v>241</v>
      </c>
    </row>
    <row r="226" spans="1:6" ht="78">
      <c r="A226" s="101" t="s">
        <v>242</v>
      </c>
      <c r="B226" s="103"/>
      <c r="C226" s="84" t="s">
        <v>243</v>
      </c>
      <c r="D226" s="84"/>
      <c r="E226" s="104">
        <f>SUM(E229+E231+E233+E237+E227+E235)</f>
        <v>82579000</v>
      </c>
      <c r="F226" s="105"/>
    </row>
    <row r="227" spans="1:6" ht="37.5" customHeight="1">
      <c r="A227" s="132" t="s">
        <v>452</v>
      </c>
      <c r="B227" s="84" t="s">
        <v>245</v>
      </c>
      <c r="C227" s="84" t="s">
        <v>451</v>
      </c>
      <c r="D227" s="84"/>
      <c r="E227" s="89">
        <f>SUM(E228)</f>
        <v>2280000</v>
      </c>
      <c r="F227" s="130"/>
    </row>
    <row r="228" spans="1:6" ht="36.6" customHeight="1">
      <c r="A228" s="88" t="s">
        <v>104</v>
      </c>
      <c r="B228" s="84" t="s">
        <v>245</v>
      </c>
      <c r="C228" s="84" t="s">
        <v>451</v>
      </c>
      <c r="D228" s="84" t="s">
        <v>6</v>
      </c>
      <c r="E228" s="89">
        <v>2280000</v>
      </c>
      <c r="F228" s="130" t="s">
        <v>453</v>
      </c>
    </row>
    <row r="229" spans="1:6" ht="62.4">
      <c r="A229" s="132" t="s">
        <v>244</v>
      </c>
      <c r="B229" s="84" t="s">
        <v>245</v>
      </c>
      <c r="C229" s="84" t="s">
        <v>246</v>
      </c>
      <c r="D229" s="84"/>
      <c r="E229" s="89">
        <f>SUM(E230)</f>
        <v>9555100</v>
      </c>
      <c r="F229" s="130"/>
    </row>
    <row r="230" spans="1:6" ht="24.75" customHeight="1">
      <c r="A230" s="88" t="s">
        <v>104</v>
      </c>
      <c r="B230" s="84" t="s">
        <v>245</v>
      </c>
      <c r="C230" s="84" t="s">
        <v>246</v>
      </c>
      <c r="D230" s="84" t="s">
        <v>6</v>
      </c>
      <c r="E230" s="89">
        <v>9555100</v>
      </c>
      <c r="F230" s="130" t="s">
        <v>247</v>
      </c>
    </row>
    <row r="231" spans="1:6" ht="25.5" customHeight="1">
      <c r="A231" s="132" t="s">
        <v>248</v>
      </c>
      <c r="B231" s="84" t="s">
        <v>245</v>
      </c>
      <c r="C231" s="84" t="s">
        <v>249</v>
      </c>
      <c r="D231" s="84"/>
      <c r="E231" s="89">
        <f>E232</f>
        <v>25306400</v>
      </c>
      <c r="F231" s="130"/>
    </row>
    <row r="232" spans="1:6" ht="39.75" customHeight="1">
      <c r="A232" s="88" t="s">
        <v>104</v>
      </c>
      <c r="B232" s="93" t="s">
        <v>245</v>
      </c>
      <c r="C232" s="93" t="s">
        <v>249</v>
      </c>
      <c r="D232" s="93" t="s">
        <v>6</v>
      </c>
      <c r="E232" s="89">
        <v>25306400</v>
      </c>
      <c r="F232" s="130" t="s">
        <v>454</v>
      </c>
    </row>
    <row r="233" spans="1:6" ht="28.5" customHeight="1">
      <c r="A233" s="126" t="s">
        <v>456</v>
      </c>
      <c r="B233" s="84" t="s">
        <v>245</v>
      </c>
      <c r="C233" s="84" t="s">
        <v>455</v>
      </c>
      <c r="D233" s="93"/>
      <c r="E233" s="89">
        <f>E234</f>
        <v>43900000</v>
      </c>
      <c r="F233" s="130"/>
    </row>
    <row r="234" spans="1:6" ht="35.4" customHeight="1">
      <c r="A234" s="88" t="s">
        <v>104</v>
      </c>
      <c r="B234" s="84" t="s">
        <v>245</v>
      </c>
      <c r="C234" s="84" t="s">
        <v>455</v>
      </c>
      <c r="D234" s="84" t="s">
        <v>6</v>
      </c>
      <c r="E234" s="131">
        <v>43900000</v>
      </c>
      <c r="F234" s="88" t="s">
        <v>517</v>
      </c>
    </row>
    <row r="235" spans="1:6" ht="28.5" customHeight="1">
      <c r="A235" s="126" t="s">
        <v>457</v>
      </c>
      <c r="B235" s="84" t="s">
        <v>245</v>
      </c>
      <c r="C235" s="84" t="s">
        <v>250</v>
      </c>
      <c r="D235" s="93"/>
      <c r="E235" s="89">
        <f>E236</f>
        <v>553500</v>
      </c>
      <c r="F235" s="130"/>
    </row>
    <row r="236" spans="1:6" ht="36" customHeight="1">
      <c r="A236" s="88" t="s">
        <v>104</v>
      </c>
      <c r="B236" s="84" t="s">
        <v>245</v>
      </c>
      <c r="C236" s="84" t="s">
        <v>250</v>
      </c>
      <c r="D236" s="84" t="s">
        <v>6</v>
      </c>
      <c r="E236" s="89">
        <v>553500</v>
      </c>
      <c r="F236" s="88" t="s">
        <v>458</v>
      </c>
    </row>
    <row r="237" spans="1:6" ht="62.4">
      <c r="A237" s="126" t="s">
        <v>251</v>
      </c>
      <c r="B237" s="84" t="s">
        <v>245</v>
      </c>
      <c r="C237" s="84" t="s">
        <v>252</v>
      </c>
      <c r="D237" s="93"/>
      <c r="E237" s="89">
        <f>E238</f>
        <v>984000</v>
      </c>
      <c r="F237" s="130"/>
    </row>
    <row r="238" spans="1:6" ht="36.75" customHeight="1">
      <c r="A238" s="88" t="s">
        <v>104</v>
      </c>
      <c r="B238" s="84" t="s">
        <v>245</v>
      </c>
      <c r="C238" s="84" t="s">
        <v>252</v>
      </c>
      <c r="D238" s="84" t="s">
        <v>6</v>
      </c>
      <c r="E238" s="89">
        <v>984000</v>
      </c>
      <c r="F238" s="126" t="s">
        <v>251</v>
      </c>
    </row>
    <row r="239" spans="1:6" ht="48" customHeight="1">
      <c r="A239" s="101" t="s">
        <v>253</v>
      </c>
      <c r="B239" s="103"/>
      <c r="C239" s="84" t="s">
        <v>254</v>
      </c>
      <c r="D239" s="84"/>
      <c r="E239" s="104">
        <f>SUM(E240+E242+E244+E247+E250)</f>
        <v>97813210</v>
      </c>
      <c r="F239" s="105"/>
    </row>
    <row r="240" spans="1:6" ht="31.2">
      <c r="A240" s="132" t="s">
        <v>255</v>
      </c>
      <c r="B240" s="84" t="s">
        <v>256</v>
      </c>
      <c r="C240" s="84" t="s">
        <v>257</v>
      </c>
      <c r="D240" s="84"/>
      <c r="E240" s="89">
        <f>E241</f>
        <v>234862</v>
      </c>
      <c r="F240" s="130"/>
    </row>
    <row r="241" spans="1:6" ht="93.6">
      <c r="A241" s="112" t="s">
        <v>28</v>
      </c>
      <c r="B241" s="84" t="s">
        <v>256</v>
      </c>
      <c r="C241" s="84" t="s">
        <v>257</v>
      </c>
      <c r="D241" s="84" t="s">
        <v>29</v>
      </c>
      <c r="E241" s="131">
        <v>234862</v>
      </c>
      <c r="F241" s="88" t="s">
        <v>258</v>
      </c>
    </row>
    <row r="242" spans="1:6" ht="156">
      <c r="A242" s="135" t="s">
        <v>259</v>
      </c>
      <c r="B242" s="84" t="s">
        <v>256</v>
      </c>
      <c r="C242" s="84" t="s">
        <v>260</v>
      </c>
      <c r="D242" s="84"/>
      <c r="E242" s="89">
        <f>E243</f>
        <v>30000</v>
      </c>
      <c r="F242" s="130"/>
    </row>
    <row r="243" spans="1:6" ht="33.75" customHeight="1">
      <c r="A243" s="101" t="s">
        <v>200</v>
      </c>
      <c r="B243" s="84" t="s">
        <v>256</v>
      </c>
      <c r="C243" s="84" t="s">
        <v>260</v>
      </c>
      <c r="D243" s="84" t="s">
        <v>29</v>
      </c>
      <c r="E243" s="89">
        <v>30000</v>
      </c>
      <c r="F243" s="88" t="s">
        <v>261</v>
      </c>
    </row>
    <row r="244" spans="1:6" ht="93.6">
      <c r="A244" s="132" t="s">
        <v>262</v>
      </c>
      <c r="B244" s="84" t="s">
        <v>263</v>
      </c>
      <c r="C244" s="84" t="s">
        <v>264</v>
      </c>
      <c r="D244" s="84"/>
      <c r="E244" s="89">
        <f>E246+E245</f>
        <v>13336494</v>
      </c>
      <c r="F244" s="130"/>
    </row>
    <row r="245" spans="1:6" ht="62.4">
      <c r="A245" s="88" t="s">
        <v>104</v>
      </c>
      <c r="B245" s="84" t="s">
        <v>263</v>
      </c>
      <c r="C245" s="84" t="s">
        <v>264</v>
      </c>
      <c r="D245" s="84" t="s">
        <v>6</v>
      </c>
      <c r="E245" s="89">
        <v>197091</v>
      </c>
      <c r="F245" s="88" t="s">
        <v>265</v>
      </c>
    </row>
    <row r="246" spans="1:6" ht="24.75" customHeight="1">
      <c r="A246" s="136" t="s">
        <v>266</v>
      </c>
      <c r="B246" s="84" t="s">
        <v>263</v>
      </c>
      <c r="C246" s="84" t="s">
        <v>264</v>
      </c>
      <c r="D246" s="84" t="s">
        <v>267</v>
      </c>
      <c r="E246" s="89">
        <v>13139403</v>
      </c>
      <c r="F246" s="88" t="s">
        <v>268</v>
      </c>
    </row>
    <row r="247" spans="1:6" ht="109.2">
      <c r="A247" s="132" t="s">
        <v>269</v>
      </c>
      <c r="B247" s="84">
        <v>1003</v>
      </c>
      <c r="C247" s="84" t="s">
        <v>270</v>
      </c>
      <c r="D247" s="84"/>
      <c r="E247" s="89">
        <f>E248+E249</f>
        <v>76141954</v>
      </c>
      <c r="F247" s="130"/>
    </row>
    <row r="248" spans="1:6" ht="46.8">
      <c r="A248" s="137" t="s">
        <v>5</v>
      </c>
      <c r="B248" s="84">
        <v>1003</v>
      </c>
      <c r="C248" s="84" t="s">
        <v>270</v>
      </c>
      <c r="D248" s="84" t="s">
        <v>6</v>
      </c>
      <c r="E248" s="89">
        <v>1125256</v>
      </c>
      <c r="F248" s="88" t="s">
        <v>265</v>
      </c>
    </row>
    <row r="249" spans="1:6" ht="23.25" customHeight="1">
      <c r="A249" s="136" t="s">
        <v>266</v>
      </c>
      <c r="B249" s="84" t="s">
        <v>263</v>
      </c>
      <c r="C249" s="84" t="s">
        <v>270</v>
      </c>
      <c r="D249" s="84" t="s">
        <v>267</v>
      </c>
      <c r="E249" s="89">
        <v>75016698</v>
      </c>
      <c r="F249" s="88" t="s">
        <v>271</v>
      </c>
    </row>
    <row r="250" spans="1:6" ht="93.6">
      <c r="A250" s="132" t="s">
        <v>272</v>
      </c>
      <c r="B250" s="84" t="s">
        <v>263</v>
      </c>
      <c r="C250" s="84" t="s">
        <v>273</v>
      </c>
      <c r="D250" s="84"/>
      <c r="E250" s="89">
        <f>E251+E252</f>
        <v>8069900</v>
      </c>
      <c r="F250" s="130"/>
    </row>
    <row r="251" spans="1:6" ht="62.4">
      <c r="A251" s="88" t="s">
        <v>104</v>
      </c>
      <c r="B251" s="93" t="s">
        <v>263</v>
      </c>
      <c r="C251" s="93" t="s">
        <v>273</v>
      </c>
      <c r="D251" s="84" t="s">
        <v>6</v>
      </c>
      <c r="E251" s="89">
        <v>119260</v>
      </c>
      <c r="F251" s="88" t="s">
        <v>265</v>
      </c>
    </row>
    <row r="252" spans="1:6" ht="46.8">
      <c r="A252" s="136" t="s">
        <v>323</v>
      </c>
      <c r="B252" s="93" t="s">
        <v>263</v>
      </c>
      <c r="C252" s="93" t="s">
        <v>273</v>
      </c>
      <c r="D252" s="93" t="s">
        <v>324</v>
      </c>
      <c r="E252" s="89">
        <v>7950640</v>
      </c>
      <c r="F252" s="88" t="s">
        <v>274</v>
      </c>
    </row>
    <row r="253" spans="1:6" ht="46.8">
      <c r="A253" s="101" t="s">
        <v>275</v>
      </c>
      <c r="B253" s="103"/>
      <c r="C253" s="84" t="s">
        <v>276</v>
      </c>
      <c r="D253" s="84"/>
      <c r="E253" s="104">
        <f>SUM(E254)</f>
        <v>497838</v>
      </c>
      <c r="F253" s="105"/>
    </row>
    <row r="254" spans="1:6" ht="46.8">
      <c r="A254" s="132" t="s">
        <v>277</v>
      </c>
      <c r="B254" s="84" t="s">
        <v>278</v>
      </c>
      <c r="C254" s="84" t="s">
        <v>279</v>
      </c>
      <c r="D254" s="84"/>
      <c r="E254" s="89">
        <f>E255</f>
        <v>497838</v>
      </c>
      <c r="F254" s="130"/>
    </row>
    <row r="255" spans="1:6" ht="32.4" customHeight="1">
      <c r="A255" s="102" t="s">
        <v>28</v>
      </c>
      <c r="B255" s="84" t="s">
        <v>278</v>
      </c>
      <c r="C255" s="84" t="s">
        <v>279</v>
      </c>
      <c r="D255" s="84" t="s">
        <v>29</v>
      </c>
      <c r="E255" s="131">
        <v>497838</v>
      </c>
      <c r="F255" s="88" t="s">
        <v>280</v>
      </c>
    </row>
    <row r="256" spans="1:6" ht="47.25" customHeight="1">
      <c r="A256" s="101" t="s">
        <v>281</v>
      </c>
      <c r="B256" s="103"/>
      <c r="C256" s="84" t="s">
        <v>282</v>
      </c>
      <c r="D256" s="84"/>
      <c r="E256" s="104">
        <f>SUM(E257+E269+E288+E301)</f>
        <v>17140752</v>
      </c>
      <c r="F256" s="105"/>
    </row>
    <row r="257" spans="1:6" ht="15.6">
      <c r="A257" s="132" t="s">
        <v>283</v>
      </c>
      <c r="B257" s="84" t="s">
        <v>142</v>
      </c>
      <c r="C257" s="84" t="s">
        <v>284</v>
      </c>
      <c r="D257" s="84"/>
      <c r="E257" s="131">
        <f>SUM(E258+E259+E268)</f>
        <v>4647800</v>
      </c>
      <c r="F257" s="130"/>
    </row>
    <row r="258" spans="1:6" ht="29.25" customHeight="1">
      <c r="A258" s="101" t="s">
        <v>99</v>
      </c>
      <c r="B258" s="84" t="s">
        <v>142</v>
      </c>
      <c r="C258" s="84" t="s">
        <v>284</v>
      </c>
      <c r="D258" s="84" t="s">
        <v>100</v>
      </c>
      <c r="E258" s="131">
        <v>4464789</v>
      </c>
      <c r="F258" s="88" t="s">
        <v>285</v>
      </c>
    </row>
    <row r="259" spans="1:6" ht="62.4">
      <c r="A259" s="88" t="s">
        <v>104</v>
      </c>
      <c r="B259" s="84" t="s">
        <v>142</v>
      </c>
      <c r="C259" s="84" t="s">
        <v>284</v>
      </c>
      <c r="D259" s="84" t="s">
        <v>6</v>
      </c>
      <c r="E259" s="131">
        <f>SUM(E260:E267)</f>
        <v>181011</v>
      </c>
      <c r="F259" s="130"/>
    </row>
    <row r="260" spans="1:6" ht="15.6">
      <c r="A260" s="88"/>
      <c r="B260" s="84"/>
      <c r="C260" s="84"/>
      <c r="D260" s="84"/>
      <c r="E260" s="89">
        <v>15000</v>
      </c>
      <c r="F260" s="130" t="s">
        <v>450</v>
      </c>
    </row>
    <row r="261" spans="1:6" ht="13.5" customHeight="1">
      <c r="A261" s="101"/>
      <c r="B261" s="84"/>
      <c r="C261" s="84"/>
      <c r="D261" s="84"/>
      <c r="E261" s="89">
        <v>35000</v>
      </c>
      <c r="F261" s="130" t="s">
        <v>105</v>
      </c>
    </row>
    <row r="262" spans="1:6" ht="18" customHeight="1">
      <c r="A262" s="101"/>
      <c r="B262" s="84"/>
      <c r="C262" s="84"/>
      <c r="D262" s="84"/>
      <c r="E262" s="89">
        <v>8300</v>
      </c>
      <c r="F262" s="130" t="s">
        <v>449</v>
      </c>
    </row>
    <row r="263" spans="1:6" ht="15" customHeight="1">
      <c r="A263" s="101"/>
      <c r="B263" s="84"/>
      <c r="C263" s="84"/>
      <c r="D263" s="84"/>
      <c r="E263" s="131">
        <v>99711</v>
      </c>
      <c r="F263" s="130" t="s">
        <v>286</v>
      </c>
    </row>
    <row r="264" spans="1:6" ht="15" customHeight="1">
      <c r="A264" s="101"/>
      <c r="B264" s="84"/>
      <c r="C264" s="84"/>
      <c r="D264" s="84"/>
      <c r="E264" s="89">
        <v>3000</v>
      </c>
      <c r="F264" s="130" t="s">
        <v>287</v>
      </c>
    </row>
    <row r="265" spans="1:6" ht="15.75" customHeight="1">
      <c r="A265" s="101"/>
      <c r="B265" s="84"/>
      <c r="C265" s="84"/>
      <c r="D265" s="84"/>
      <c r="E265" s="89">
        <v>12000</v>
      </c>
      <c r="F265" s="130" t="s">
        <v>288</v>
      </c>
    </row>
    <row r="266" spans="1:6" ht="15.75" customHeight="1">
      <c r="A266" s="101"/>
      <c r="B266" s="84"/>
      <c r="C266" s="84"/>
      <c r="D266" s="84"/>
      <c r="E266" s="131">
        <v>4000</v>
      </c>
      <c r="F266" s="130" t="s">
        <v>512</v>
      </c>
    </row>
    <row r="267" spans="1:6" ht="15.75" customHeight="1">
      <c r="A267" s="101"/>
      <c r="B267" s="84"/>
      <c r="C267" s="84"/>
      <c r="D267" s="84"/>
      <c r="E267" s="131">
        <v>4000</v>
      </c>
      <c r="F267" s="130" t="s">
        <v>513</v>
      </c>
    </row>
    <row r="268" spans="1:6" ht="15.75" customHeight="1">
      <c r="A268" s="119" t="s">
        <v>122</v>
      </c>
      <c r="B268" s="84" t="s">
        <v>142</v>
      </c>
      <c r="C268" s="84" t="s">
        <v>284</v>
      </c>
      <c r="D268" s="84" t="s">
        <v>123</v>
      </c>
      <c r="E268" s="131">
        <v>2000</v>
      </c>
      <c r="F268" s="130" t="s">
        <v>514</v>
      </c>
    </row>
    <row r="269" spans="1:6" ht="15.6">
      <c r="A269" s="112" t="s">
        <v>289</v>
      </c>
      <c r="B269" s="84" t="s">
        <v>39</v>
      </c>
      <c r="C269" s="84" t="s">
        <v>290</v>
      </c>
      <c r="D269" s="84"/>
      <c r="E269" s="89">
        <f>E270+E271</f>
        <v>6932200</v>
      </c>
      <c r="F269" s="130"/>
    </row>
    <row r="270" spans="1:6" ht="15.75" customHeight="1">
      <c r="A270" s="88" t="s">
        <v>291</v>
      </c>
      <c r="B270" s="84" t="s">
        <v>39</v>
      </c>
      <c r="C270" s="84" t="s">
        <v>290</v>
      </c>
      <c r="D270" s="84" t="s">
        <v>175</v>
      </c>
      <c r="E270" s="89">
        <v>5767192</v>
      </c>
      <c r="F270" s="88" t="s">
        <v>285</v>
      </c>
    </row>
    <row r="271" spans="1:6" ht="23.25" customHeight="1">
      <c r="A271" s="88" t="s">
        <v>104</v>
      </c>
      <c r="B271" s="84" t="s">
        <v>39</v>
      </c>
      <c r="C271" s="84" t="s">
        <v>290</v>
      </c>
      <c r="D271" s="84" t="s">
        <v>6</v>
      </c>
      <c r="E271" s="89">
        <f>SUM(E272:E287)</f>
        <v>1165008</v>
      </c>
      <c r="F271" s="101"/>
    </row>
    <row r="272" spans="1:6" ht="34.200000000000003" customHeight="1">
      <c r="A272" s="88"/>
      <c r="B272" s="84"/>
      <c r="C272" s="84"/>
      <c r="D272" s="84"/>
      <c r="E272" s="89">
        <v>201600</v>
      </c>
      <c r="F272" s="101" t="s">
        <v>432</v>
      </c>
    </row>
    <row r="273" spans="1:6" ht="39.6" customHeight="1">
      <c r="A273" s="88"/>
      <c r="B273" s="84"/>
      <c r="C273" s="84"/>
      <c r="D273" s="84"/>
      <c r="E273" s="89">
        <v>583723</v>
      </c>
      <c r="F273" s="101" t="s">
        <v>433</v>
      </c>
    </row>
    <row r="274" spans="1:6" ht="15.6">
      <c r="A274" s="88"/>
      <c r="B274" s="84"/>
      <c r="C274" s="84"/>
      <c r="D274" s="84"/>
      <c r="E274" s="138">
        <v>60510</v>
      </c>
      <c r="F274" s="139" t="s">
        <v>292</v>
      </c>
    </row>
    <row r="275" spans="1:6" ht="15.6">
      <c r="A275" s="88"/>
      <c r="B275" s="84"/>
      <c r="C275" s="84"/>
      <c r="D275" s="84"/>
      <c r="E275" s="138">
        <v>10000</v>
      </c>
      <c r="F275" s="139" t="s">
        <v>178</v>
      </c>
    </row>
    <row r="276" spans="1:6" ht="15.6">
      <c r="A276" s="88"/>
      <c r="B276" s="84"/>
      <c r="C276" s="84"/>
      <c r="D276" s="84"/>
      <c r="E276" s="138">
        <v>26000</v>
      </c>
      <c r="F276" s="139" t="s">
        <v>293</v>
      </c>
    </row>
    <row r="277" spans="1:6" ht="15" customHeight="1">
      <c r="A277" s="88"/>
      <c r="B277" s="84"/>
      <c r="C277" s="84"/>
      <c r="D277" s="84"/>
      <c r="E277" s="138">
        <v>10000</v>
      </c>
      <c r="F277" s="140" t="s">
        <v>294</v>
      </c>
    </row>
    <row r="278" spans="1:6" ht="13.5" customHeight="1">
      <c r="A278" s="88"/>
      <c r="B278" s="84"/>
      <c r="C278" s="84"/>
      <c r="D278" s="84"/>
      <c r="E278" s="138">
        <v>8450</v>
      </c>
      <c r="F278" s="126" t="s">
        <v>295</v>
      </c>
    </row>
    <row r="279" spans="1:6" ht="34.5" customHeight="1">
      <c r="A279" s="88"/>
      <c r="B279" s="84"/>
      <c r="C279" s="84"/>
      <c r="D279" s="84"/>
      <c r="E279" s="138">
        <v>3150</v>
      </c>
      <c r="F279" s="126" t="s">
        <v>296</v>
      </c>
    </row>
    <row r="280" spans="1:6" ht="14.25" customHeight="1">
      <c r="A280" s="88"/>
      <c r="B280" s="84"/>
      <c r="C280" s="84"/>
      <c r="D280" s="84"/>
      <c r="E280" s="138">
        <v>75302</v>
      </c>
      <c r="F280" s="126" t="s">
        <v>297</v>
      </c>
    </row>
    <row r="281" spans="1:6" ht="15.6">
      <c r="A281" s="88"/>
      <c r="B281" s="84"/>
      <c r="C281" s="84"/>
      <c r="D281" s="84"/>
      <c r="E281" s="138">
        <v>69673</v>
      </c>
      <c r="F281" s="126" t="s">
        <v>298</v>
      </c>
    </row>
    <row r="282" spans="1:6" ht="15.6">
      <c r="A282" s="88"/>
      <c r="B282" s="84"/>
      <c r="C282" s="84"/>
      <c r="D282" s="84"/>
      <c r="E282" s="138">
        <v>15100</v>
      </c>
      <c r="F282" s="139" t="s">
        <v>427</v>
      </c>
    </row>
    <row r="283" spans="1:6" ht="15.6">
      <c r="A283" s="88"/>
      <c r="B283" s="84"/>
      <c r="C283" s="84"/>
      <c r="D283" s="84"/>
      <c r="E283" s="138">
        <v>12000</v>
      </c>
      <c r="F283" s="139" t="s">
        <v>428</v>
      </c>
    </row>
    <row r="284" spans="1:6" ht="24.75" customHeight="1">
      <c r="A284" s="88"/>
      <c r="B284" s="84"/>
      <c r="C284" s="84"/>
      <c r="D284" s="84"/>
      <c r="E284" s="138">
        <v>19500</v>
      </c>
      <c r="F284" s="140" t="s">
        <v>429</v>
      </c>
    </row>
    <row r="285" spans="1:6" ht="18" customHeight="1">
      <c r="A285" s="88"/>
      <c r="B285" s="84"/>
      <c r="C285" s="84"/>
      <c r="D285" s="84"/>
      <c r="E285" s="138">
        <v>14000</v>
      </c>
      <c r="F285" s="140" t="s">
        <v>299</v>
      </c>
    </row>
    <row r="286" spans="1:6" ht="18" customHeight="1">
      <c r="A286" s="88"/>
      <c r="B286" s="84"/>
      <c r="C286" s="84"/>
      <c r="D286" s="84"/>
      <c r="E286" s="141">
        <v>28000</v>
      </c>
      <c r="F286" s="140" t="s">
        <v>430</v>
      </c>
    </row>
    <row r="287" spans="1:6" ht="18" customHeight="1">
      <c r="A287" s="88"/>
      <c r="B287" s="84"/>
      <c r="C287" s="84"/>
      <c r="D287" s="84"/>
      <c r="E287" s="141">
        <v>28000</v>
      </c>
      <c r="F287" s="140" t="s">
        <v>431</v>
      </c>
    </row>
    <row r="288" spans="1:6" ht="15.6">
      <c r="A288" s="132" t="s">
        <v>300</v>
      </c>
      <c r="B288" s="93" t="s">
        <v>301</v>
      </c>
      <c r="C288" s="93" t="s">
        <v>302</v>
      </c>
      <c r="D288" s="93"/>
      <c r="E288" s="94">
        <f>SUM(E289+E290)</f>
        <v>850806</v>
      </c>
      <c r="F288" s="130"/>
    </row>
    <row r="289" spans="1:6" ht="31.2">
      <c r="A289" s="132" t="s">
        <v>174</v>
      </c>
      <c r="B289" s="93" t="s">
        <v>301</v>
      </c>
      <c r="C289" s="93" t="s">
        <v>302</v>
      </c>
      <c r="D289" s="93" t="s">
        <v>175</v>
      </c>
      <c r="E289" s="94">
        <v>488420</v>
      </c>
      <c r="F289" s="88" t="s">
        <v>405</v>
      </c>
    </row>
    <row r="290" spans="1:6" ht="28.5" customHeight="1">
      <c r="A290" s="88" t="s">
        <v>104</v>
      </c>
      <c r="B290" s="93" t="s">
        <v>301</v>
      </c>
      <c r="C290" s="93" t="s">
        <v>302</v>
      </c>
      <c r="D290" s="93" t="s">
        <v>6</v>
      </c>
      <c r="E290" s="89">
        <f>SUM(E291:E300)</f>
        <v>362386</v>
      </c>
      <c r="F290" s="130"/>
    </row>
    <row r="291" spans="1:6" ht="18" customHeight="1">
      <c r="A291" s="137"/>
      <c r="B291" s="93"/>
      <c r="C291" s="93"/>
      <c r="D291" s="93"/>
      <c r="E291" s="89">
        <v>9000</v>
      </c>
      <c r="F291" s="88" t="s">
        <v>105</v>
      </c>
    </row>
    <row r="292" spans="1:6" ht="23.25" customHeight="1">
      <c r="A292" s="137"/>
      <c r="B292" s="93"/>
      <c r="C292" s="93"/>
      <c r="D292" s="93"/>
      <c r="E292" s="89">
        <v>5600</v>
      </c>
      <c r="F292" s="88" t="s">
        <v>406</v>
      </c>
    </row>
    <row r="293" spans="1:6" ht="19.5" customHeight="1">
      <c r="A293" s="137"/>
      <c r="B293" s="93"/>
      <c r="C293" s="93"/>
      <c r="D293" s="93"/>
      <c r="E293" s="89">
        <v>239520</v>
      </c>
      <c r="F293" s="88" t="s">
        <v>407</v>
      </c>
    </row>
    <row r="294" spans="1:6" ht="19.5" customHeight="1">
      <c r="A294" s="137"/>
      <c r="B294" s="93"/>
      <c r="C294" s="93"/>
      <c r="D294" s="93"/>
      <c r="E294" s="89">
        <v>6000</v>
      </c>
      <c r="F294" s="88" t="s">
        <v>408</v>
      </c>
    </row>
    <row r="295" spans="1:6" ht="14.25" customHeight="1">
      <c r="A295" s="137"/>
      <c r="B295" s="93"/>
      <c r="C295" s="93"/>
      <c r="D295" s="93"/>
      <c r="E295" s="89">
        <v>3900</v>
      </c>
      <c r="F295" s="88" t="s">
        <v>409</v>
      </c>
    </row>
    <row r="296" spans="1:6" ht="14.25" customHeight="1">
      <c r="A296" s="137"/>
      <c r="B296" s="93"/>
      <c r="C296" s="93"/>
      <c r="D296" s="93"/>
      <c r="E296" s="89">
        <v>50182</v>
      </c>
      <c r="F296" s="88" t="s">
        <v>413</v>
      </c>
    </row>
    <row r="297" spans="1:6" ht="25.5" customHeight="1">
      <c r="A297" s="137"/>
      <c r="B297" s="93"/>
      <c r="C297" s="93"/>
      <c r="D297" s="93"/>
      <c r="E297" s="89">
        <v>18684</v>
      </c>
      <c r="F297" s="88" t="s">
        <v>410</v>
      </c>
    </row>
    <row r="298" spans="1:6" ht="14.25" customHeight="1">
      <c r="A298" s="132"/>
      <c r="B298" s="93"/>
      <c r="C298" s="93"/>
      <c r="D298" s="93"/>
      <c r="E298" s="94">
        <v>5000</v>
      </c>
      <c r="F298" s="88" t="s">
        <v>411</v>
      </c>
    </row>
    <row r="299" spans="1:6" ht="14.25" customHeight="1">
      <c r="A299" s="142"/>
      <c r="B299" s="93"/>
      <c r="C299" s="93"/>
      <c r="D299" s="93"/>
      <c r="E299" s="94">
        <v>3500</v>
      </c>
      <c r="F299" s="88" t="s">
        <v>414</v>
      </c>
    </row>
    <row r="300" spans="1:6" ht="15" customHeight="1">
      <c r="A300" s="95"/>
      <c r="B300" s="93"/>
      <c r="C300" s="93"/>
      <c r="D300" s="93"/>
      <c r="E300" s="94">
        <v>21000</v>
      </c>
      <c r="F300" s="88" t="s">
        <v>412</v>
      </c>
    </row>
    <row r="301" spans="1:6" ht="15.6">
      <c r="A301" s="132" t="s">
        <v>300</v>
      </c>
      <c r="B301" s="93" t="s">
        <v>301</v>
      </c>
      <c r="C301" s="93" t="s">
        <v>303</v>
      </c>
      <c r="D301" s="93"/>
      <c r="E301" s="94">
        <f>E302+E303</f>
        <v>4709946</v>
      </c>
      <c r="F301" s="130"/>
    </row>
    <row r="302" spans="1:6" ht="31.2">
      <c r="A302" s="132" t="s">
        <v>174</v>
      </c>
      <c r="B302" s="93" t="s">
        <v>301</v>
      </c>
      <c r="C302" s="93" t="s">
        <v>303</v>
      </c>
      <c r="D302" s="93" t="s">
        <v>175</v>
      </c>
      <c r="E302" s="94">
        <v>2926937</v>
      </c>
      <c r="F302" s="88" t="s">
        <v>415</v>
      </c>
    </row>
    <row r="303" spans="1:6" ht="26.25" customHeight="1">
      <c r="A303" s="88" t="s">
        <v>104</v>
      </c>
      <c r="B303" s="93" t="s">
        <v>301</v>
      </c>
      <c r="C303" s="93" t="s">
        <v>303</v>
      </c>
      <c r="D303" s="93" t="s">
        <v>6</v>
      </c>
      <c r="E303" s="89">
        <f>SUM(E304:E317)</f>
        <v>1783009</v>
      </c>
      <c r="F303" s="130"/>
    </row>
    <row r="304" spans="1:6" ht="21" customHeight="1">
      <c r="A304" s="143"/>
      <c r="B304" s="84"/>
      <c r="C304" s="84"/>
      <c r="D304" s="84"/>
      <c r="E304" s="89">
        <v>67000</v>
      </c>
      <c r="F304" s="88" t="s">
        <v>416</v>
      </c>
    </row>
    <row r="305" spans="1:6" ht="33.75" customHeight="1">
      <c r="A305" s="143"/>
      <c r="B305" s="84"/>
      <c r="C305" s="84"/>
      <c r="D305" s="84"/>
      <c r="E305" s="89">
        <v>94500</v>
      </c>
      <c r="F305" s="88" t="s">
        <v>420</v>
      </c>
    </row>
    <row r="306" spans="1:6" ht="19.5" customHeight="1">
      <c r="A306" s="143"/>
      <c r="B306" s="84"/>
      <c r="C306" s="84"/>
      <c r="D306" s="84"/>
      <c r="E306" s="89">
        <v>21000</v>
      </c>
      <c r="F306" s="88" t="s">
        <v>421</v>
      </c>
    </row>
    <row r="307" spans="1:6" ht="30.75" customHeight="1">
      <c r="A307" s="143"/>
      <c r="B307" s="84"/>
      <c r="C307" s="84"/>
      <c r="D307" s="84"/>
      <c r="E307" s="89">
        <v>42400</v>
      </c>
      <c r="F307" s="88" t="s">
        <v>417</v>
      </c>
    </row>
    <row r="308" spans="1:6" ht="30.75" customHeight="1">
      <c r="A308" s="143"/>
      <c r="B308" s="84"/>
      <c r="C308" s="84"/>
      <c r="D308" s="84"/>
      <c r="E308" s="89">
        <v>1008861</v>
      </c>
      <c r="F308" s="88" t="s">
        <v>418</v>
      </c>
    </row>
    <row r="309" spans="1:6" ht="15.75" customHeight="1">
      <c r="A309" s="143"/>
      <c r="B309" s="84"/>
      <c r="C309" s="84"/>
      <c r="D309" s="84"/>
      <c r="E309" s="89">
        <v>21000</v>
      </c>
      <c r="F309" s="88" t="s">
        <v>419</v>
      </c>
    </row>
    <row r="310" spans="1:6" ht="19.5" customHeight="1">
      <c r="A310" s="143"/>
      <c r="B310" s="93"/>
      <c r="C310" s="93"/>
      <c r="D310" s="84"/>
      <c r="E310" s="89">
        <v>116800</v>
      </c>
      <c r="F310" s="88" t="s">
        <v>422</v>
      </c>
    </row>
    <row r="311" spans="1:6" ht="15.6">
      <c r="A311" s="143"/>
      <c r="B311" s="93"/>
      <c r="C311" s="93"/>
      <c r="D311" s="84"/>
      <c r="E311" s="89">
        <v>110000</v>
      </c>
      <c r="F311" s="88" t="s">
        <v>423</v>
      </c>
    </row>
    <row r="312" spans="1:6" ht="15" customHeight="1">
      <c r="A312" s="143"/>
      <c r="B312" s="93"/>
      <c r="C312" s="93"/>
      <c r="D312" s="84"/>
      <c r="E312" s="89">
        <v>15000</v>
      </c>
      <c r="F312" s="88" t="s">
        <v>304</v>
      </c>
    </row>
    <row r="313" spans="1:6" ht="15" customHeight="1">
      <c r="A313" s="143"/>
      <c r="B313" s="93"/>
      <c r="C313" s="93"/>
      <c r="D313" s="84"/>
      <c r="E313" s="89">
        <v>1000</v>
      </c>
      <c r="F313" s="88" t="s">
        <v>426</v>
      </c>
    </row>
    <row r="314" spans="1:6" ht="15.6">
      <c r="A314" s="143"/>
      <c r="B314" s="93"/>
      <c r="C314" s="93"/>
      <c r="D314" s="84"/>
      <c r="E314" s="89">
        <v>37368</v>
      </c>
      <c r="F314" s="88" t="s">
        <v>305</v>
      </c>
    </row>
    <row r="315" spans="1:6" ht="17.25" customHeight="1">
      <c r="A315" s="143"/>
      <c r="B315" s="93"/>
      <c r="C315" s="93"/>
      <c r="D315" s="84"/>
      <c r="E315" s="89">
        <v>166080</v>
      </c>
      <c r="F315" s="88" t="s">
        <v>306</v>
      </c>
    </row>
    <row r="316" spans="1:6" ht="15.6">
      <c r="A316" s="143"/>
      <c r="B316" s="93"/>
      <c r="C316" s="93"/>
      <c r="D316" s="84"/>
      <c r="E316" s="89">
        <v>19000</v>
      </c>
      <c r="F316" s="88" t="s">
        <v>424</v>
      </c>
    </row>
    <row r="317" spans="1:6" ht="32.4" customHeight="1">
      <c r="A317" s="143"/>
      <c r="B317" s="93"/>
      <c r="C317" s="93"/>
      <c r="D317" s="84"/>
      <c r="E317" s="89">
        <v>63000</v>
      </c>
      <c r="F317" s="88" t="s">
        <v>425</v>
      </c>
    </row>
    <row r="318" spans="1:6" ht="31.2">
      <c r="A318" s="112" t="s">
        <v>307</v>
      </c>
      <c r="B318" s="103"/>
      <c r="C318" s="84" t="s">
        <v>308</v>
      </c>
      <c r="D318" s="84"/>
      <c r="E318" s="104">
        <f>SUM(E319)</f>
        <v>15330000</v>
      </c>
      <c r="F318" s="105"/>
    </row>
    <row r="319" spans="1:6" ht="32.25" customHeight="1">
      <c r="A319" s="112" t="s">
        <v>482</v>
      </c>
      <c r="B319" s="84" t="s">
        <v>481</v>
      </c>
      <c r="C319" s="84" t="s">
        <v>309</v>
      </c>
      <c r="D319" s="84"/>
      <c r="E319" s="89">
        <f>E320</f>
        <v>15330000</v>
      </c>
      <c r="F319" s="130"/>
    </row>
    <row r="320" spans="1:6" ht="32.25" customHeight="1">
      <c r="A320" s="88" t="s">
        <v>104</v>
      </c>
      <c r="B320" s="84" t="s">
        <v>481</v>
      </c>
      <c r="C320" s="84" t="s">
        <v>309</v>
      </c>
      <c r="D320" s="84" t="s">
        <v>6</v>
      </c>
      <c r="E320" s="89">
        <v>15330000</v>
      </c>
      <c r="F320" s="130" t="s">
        <v>310</v>
      </c>
    </row>
    <row r="321" spans="1:6" ht="93.6">
      <c r="A321" s="90" t="s">
        <v>311</v>
      </c>
      <c r="B321" s="91"/>
      <c r="C321" s="85" t="s">
        <v>312</v>
      </c>
      <c r="D321" s="85"/>
      <c r="E321" s="86">
        <f>SUM(E322+E327)</f>
        <v>17065700</v>
      </c>
      <c r="F321" s="87"/>
    </row>
    <row r="322" spans="1:6" ht="46.8">
      <c r="A322" s="101" t="s">
        <v>313</v>
      </c>
      <c r="B322" s="103"/>
      <c r="C322" s="84" t="s">
        <v>314</v>
      </c>
      <c r="D322" s="84"/>
      <c r="E322" s="104">
        <f>SUM(E323+E325)</f>
        <v>16480700</v>
      </c>
      <c r="F322" s="105"/>
    </row>
    <row r="323" spans="1:6" ht="46.8">
      <c r="A323" s="88" t="s">
        <v>315</v>
      </c>
      <c r="B323" s="84" t="s">
        <v>198</v>
      </c>
      <c r="C323" s="84" t="s">
        <v>316</v>
      </c>
      <c r="D323" s="84"/>
      <c r="E323" s="89">
        <f>E324</f>
        <v>4277360</v>
      </c>
      <c r="F323" s="88"/>
    </row>
    <row r="324" spans="1:6" ht="50.25" customHeight="1">
      <c r="A324" s="88" t="s">
        <v>204</v>
      </c>
      <c r="B324" s="84" t="s">
        <v>198</v>
      </c>
      <c r="C324" s="84" t="s">
        <v>316</v>
      </c>
      <c r="D324" s="84" t="s">
        <v>205</v>
      </c>
      <c r="E324" s="89">
        <v>4277360</v>
      </c>
      <c r="F324" s="88" t="s">
        <v>478</v>
      </c>
    </row>
    <row r="325" spans="1:6" ht="31.2">
      <c r="A325" s="88" t="s">
        <v>317</v>
      </c>
      <c r="B325" s="84" t="s">
        <v>198</v>
      </c>
      <c r="C325" s="84" t="s">
        <v>318</v>
      </c>
      <c r="D325" s="84"/>
      <c r="E325" s="89">
        <f>E326</f>
        <v>12203340</v>
      </c>
      <c r="F325" s="88"/>
    </row>
    <row r="326" spans="1:6" ht="234">
      <c r="A326" s="88" t="s">
        <v>204</v>
      </c>
      <c r="B326" s="84" t="s">
        <v>198</v>
      </c>
      <c r="C326" s="84" t="s">
        <v>318</v>
      </c>
      <c r="D326" s="84" t="s">
        <v>205</v>
      </c>
      <c r="E326" s="131">
        <v>12203340</v>
      </c>
      <c r="F326" s="88" t="s">
        <v>479</v>
      </c>
    </row>
    <row r="327" spans="1:6" ht="93.6">
      <c r="A327" s="101" t="s">
        <v>319</v>
      </c>
      <c r="B327" s="103"/>
      <c r="C327" s="84" t="s">
        <v>320</v>
      </c>
      <c r="D327" s="84"/>
      <c r="E327" s="104">
        <f>SUM(E328)</f>
        <v>585000</v>
      </c>
      <c r="F327" s="105"/>
    </row>
    <row r="328" spans="1:6" ht="62.4">
      <c r="A328" s="88" t="s">
        <v>321</v>
      </c>
      <c r="B328" s="93" t="s">
        <v>263</v>
      </c>
      <c r="C328" s="93" t="s">
        <v>322</v>
      </c>
      <c r="D328" s="93"/>
      <c r="E328" s="89">
        <f>E329</f>
        <v>585000</v>
      </c>
      <c r="F328" s="88"/>
    </row>
    <row r="329" spans="1:6" ht="46.8">
      <c r="A329" s="144" t="s">
        <v>323</v>
      </c>
      <c r="B329" s="93" t="s">
        <v>263</v>
      </c>
      <c r="C329" s="93" t="s">
        <v>322</v>
      </c>
      <c r="D329" s="93" t="s">
        <v>324</v>
      </c>
      <c r="E329" s="131">
        <v>585000</v>
      </c>
      <c r="F329" s="88" t="s">
        <v>325</v>
      </c>
    </row>
    <row r="330" spans="1:6" ht="93.6">
      <c r="A330" s="145" t="s">
        <v>326</v>
      </c>
      <c r="B330" s="85"/>
      <c r="C330" s="85" t="s">
        <v>327</v>
      </c>
      <c r="D330" s="85"/>
      <c r="E330" s="146">
        <f>SUM(E331+E334+E337+E340)</f>
        <v>236900</v>
      </c>
      <c r="F330" s="147"/>
    </row>
    <row r="331" spans="1:6" ht="78">
      <c r="A331" s="101" t="s">
        <v>328</v>
      </c>
      <c r="B331" s="93" t="s">
        <v>301</v>
      </c>
      <c r="C331" s="93" t="s">
        <v>329</v>
      </c>
      <c r="D331" s="93"/>
      <c r="E331" s="94">
        <f>E333</f>
        <v>194300</v>
      </c>
      <c r="F331" s="88"/>
    </row>
    <row r="332" spans="1:6" ht="46.8">
      <c r="A332" s="101" t="s">
        <v>330</v>
      </c>
      <c r="B332" s="93" t="s">
        <v>301</v>
      </c>
      <c r="C332" s="93" t="s">
        <v>331</v>
      </c>
      <c r="D332" s="93"/>
      <c r="E332" s="94">
        <f>E333</f>
        <v>194300</v>
      </c>
      <c r="F332" s="88"/>
    </row>
    <row r="333" spans="1:6" ht="62.4">
      <c r="A333" s="112" t="s">
        <v>25</v>
      </c>
      <c r="B333" s="93" t="s">
        <v>301</v>
      </c>
      <c r="C333" s="93" t="s">
        <v>331</v>
      </c>
      <c r="D333" s="93" t="s">
        <v>26</v>
      </c>
      <c r="E333" s="89">
        <v>194300</v>
      </c>
      <c r="F333" s="88" t="s">
        <v>332</v>
      </c>
    </row>
    <row r="334" spans="1:6" ht="46.8">
      <c r="A334" s="101" t="s">
        <v>333</v>
      </c>
      <c r="B334" s="84" t="s">
        <v>142</v>
      </c>
      <c r="C334" s="84" t="s">
        <v>334</v>
      </c>
      <c r="D334" s="84"/>
      <c r="E334" s="89">
        <f>SUM(E336)</f>
        <v>34400</v>
      </c>
      <c r="F334" s="148"/>
    </row>
    <row r="335" spans="1:6" ht="62.4">
      <c r="A335" s="101" t="s">
        <v>335</v>
      </c>
      <c r="B335" s="84" t="s">
        <v>142</v>
      </c>
      <c r="C335" s="84" t="s">
        <v>336</v>
      </c>
      <c r="D335" s="84"/>
      <c r="E335" s="89">
        <f>SUM(E336)</f>
        <v>34400</v>
      </c>
      <c r="F335" s="148"/>
    </row>
    <row r="336" spans="1:6" ht="62.4">
      <c r="A336" s="88" t="s">
        <v>104</v>
      </c>
      <c r="B336" s="84" t="s">
        <v>142</v>
      </c>
      <c r="C336" s="84" t="s">
        <v>336</v>
      </c>
      <c r="D336" s="84" t="s">
        <v>6</v>
      </c>
      <c r="E336" s="89">
        <v>34400</v>
      </c>
      <c r="F336" s="88" t="s">
        <v>337</v>
      </c>
    </row>
    <row r="337" spans="1:6" ht="46.8">
      <c r="A337" s="101" t="s">
        <v>338</v>
      </c>
      <c r="B337" s="84" t="s">
        <v>142</v>
      </c>
      <c r="C337" s="84" t="s">
        <v>339</v>
      </c>
      <c r="D337" s="84"/>
      <c r="E337" s="89">
        <f>SUM(E339)</f>
        <v>4100</v>
      </c>
      <c r="F337" s="148"/>
    </row>
    <row r="338" spans="1:6" ht="46.8">
      <c r="A338" s="101" t="s">
        <v>340</v>
      </c>
      <c r="B338" s="84" t="s">
        <v>142</v>
      </c>
      <c r="C338" s="84" t="s">
        <v>341</v>
      </c>
      <c r="D338" s="84"/>
      <c r="E338" s="89">
        <f>SUM(E339)</f>
        <v>4100</v>
      </c>
      <c r="F338" s="148"/>
    </row>
    <row r="339" spans="1:6" ht="62.4">
      <c r="A339" s="88" t="s">
        <v>104</v>
      </c>
      <c r="B339" s="84" t="s">
        <v>142</v>
      </c>
      <c r="C339" s="84" t="s">
        <v>341</v>
      </c>
      <c r="D339" s="84" t="s">
        <v>6</v>
      </c>
      <c r="E339" s="89">
        <v>4100</v>
      </c>
      <c r="F339" s="88" t="s">
        <v>342</v>
      </c>
    </row>
    <row r="340" spans="1:6" ht="62.4">
      <c r="A340" s="101" t="s">
        <v>343</v>
      </c>
      <c r="B340" s="84" t="s">
        <v>142</v>
      </c>
      <c r="C340" s="84" t="s">
        <v>344</v>
      </c>
      <c r="D340" s="84"/>
      <c r="E340" s="89">
        <f>SUM(E342)</f>
        <v>4100</v>
      </c>
      <c r="F340" s="148"/>
    </row>
    <row r="341" spans="1:6" ht="78">
      <c r="A341" s="149" t="s">
        <v>345</v>
      </c>
      <c r="B341" s="84" t="s">
        <v>142</v>
      </c>
      <c r="C341" s="84" t="s">
        <v>346</v>
      </c>
      <c r="D341" s="84"/>
      <c r="E341" s="89">
        <f>SUM(E342)</f>
        <v>4100</v>
      </c>
      <c r="F341" s="148"/>
    </row>
    <row r="342" spans="1:6" ht="62.4">
      <c r="A342" s="88" t="s">
        <v>104</v>
      </c>
      <c r="B342" s="84" t="s">
        <v>142</v>
      </c>
      <c r="C342" s="84" t="s">
        <v>346</v>
      </c>
      <c r="D342" s="84" t="s">
        <v>6</v>
      </c>
      <c r="E342" s="89">
        <v>4100</v>
      </c>
      <c r="F342" s="88" t="s">
        <v>347</v>
      </c>
    </row>
    <row r="343" spans="1:6" ht="109.2">
      <c r="A343" s="145" t="s">
        <v>348</v>
      </c>
      <c r="B343" s="84"/>
      <c r="C343" s="85" t="s">
        <v>349</v>
      </c>
      <c r="D343" s="84"/>
      <c r="E343" s="146">
        <f>SUM(E344+E347)</f>
        <v>3476800</v>
      </c>
      <c r="F343" s="148"/>
    </row>
    <row r="344" spans="1:6" ht="46.8">
      <c r="A344" s="88" t="s">
        <v>350</v>
      </c>
      <c r="B344" s="93" t="s">
        <v>223</v>
      </c>
      <c r="C344" s="93" t="s">
        <v>351</v>
      </c>
      <c r="D344" s="93"/>
      <c r="E344" s="89">
        <f>SUM(E345:E346)</f>
        <v>1098800</v>
      </c>
      <c r="F344" s="150"/>
    </row>
    <row r="345" spans="1:6" ht="62.4">
      <c r="A345" s="88" t="s">
        <v>104</v>
      </c>
      <c r="B345" s="93" t="s">
        <v>223</v>
      </c>
      <c r="C345" s="93" t="s">
        <v>351</v>
      </c>
      <c r="D345" s="93" t="s">
        <v>6</v>
      </c>
      <c r="E345" s="89">
        <v>606800</v>
      </c>
      <c r="F345" s="150" t="s">
        <v>352</v>
      </c>
    </row>
    <row r="346" spans="1:6" ht="31.2">
      <c r="A346" s="88" t="s">
        <v>204</v>
      </c>
      <c r="B346" s="93" t="s">
        <v>223</v>
      </c>
      <c r="C346" s="93" t="s">
        <v>351</v>
      </c>
      <c r="D346" s="93" t="s">
        <v>205</v>
      </c>
      <c r="E346" s="89">
        <v>492000</v>
      </c>
      <c r="F346" s="150" t="s">
        <v>467</v>
      </c>
    </row>
    <row r="347" spans="1:6" ht="24.75" customHeight="1">
      <c r="A347" s="88" t="s">
        <v>469</v>
      </c>
      <c r="B347" s="93" t="s">
        <v>223</v>
      </c>
      <c r="C347" s="93" t="s">
        <v>468</v>
      </c>
      <c r="D347" s="93"/>
      <c r="E347" s="89">
        <f>SUM(E348:E348)</f>
        <v>2378000</v>
      </c>
      <c r="F347" s="150"/>
    </row>
    <row r="348" spans="1:6" ht="83.4" customHeight="1">
      <c r="A348" s="88" t="s">
        <v>104</v>
      </c>
      <c r="B348" s="93" t="s">
        <v>223</v>
      </c>
      <c r="C348" s="93" t="s">
        <v>468</v>
      </c>
      <c r="D348" s="93" t="s">
        <v>6</v>
      </c>
      <c r="E348" s="89">
        <v>2378000</v>
      </c>
      <c r="F348" s="150" t="s">
        <v>497</v>
      </c>
    </row>
    <row r="349" spans="1:6" ht="78">
      <c r="A349" s="92" t="s">
        <v>492</v>
      </c>
      <c r="B349" s="93"/>
      <c r="C349" s="151" t="s">
        <v>493</v>
      </c>
      <c r="D349" s="93"/>
      <c r="E349" s="146">
        <f>SUM(E350+E360+E367+E370)</f>
        <v>2255600</v>
      </c>
      <c r="F349" s="150"/>
    </row>
    <row r="350" spans="1:6" ht="46.8">
      <c r="A350" s="143" t="s">
        <v>494</v>
      </c>
      <c r="B350" s="93" t="s">
        <v>353</v>
      </c>
      <c r="C350" s="93" t="s">
        <v>496</v>
      </c>
      <c r="D350" s="93"/>
      <c r="E350" s="89">
        <f>SUM(E351+E356)</f>
        <v>1290800</v>
      </c>
      <c r="F350" s="150"/>
    </row>
    <row r="351" spans="1:6" ht="46.8">
      <c r="A351" s="152" t="s">
        <v>495</v>
      </c>
      <c r="B351" s="84" t="s">
        <v>353</v>
      </c>
      <c r="C351" s="84" t="s">
        <v>354</v>
      </c>
      <c r="D351" s="84"/>
      <c r="E351" s="89">
        <f>SUM(E352:E353)</f>
        <v>1177582</v>
      </c>
      <c r="F351" s="88"/>
    </row>
    <row r="352" spans="1:6" ht="31.2">
      <c r="A352" s="137" t="s">
        <v>174</v>
      </c>
      <c r="B352" s="84" t="s">
        <v>353</v>
      </c>
      <c r="C352" s="84" t="s">
        <v>354</v>
      </c>
      <c r="D352" s="84" t="s">
        <v>175</v>
      </c>
      <c r="E352" s="89">
        <v>1123082</v>
      </c>
      <c r="F352" s="88" t="s">
        <v>459</v>
      </c>
    </row>
    <row r="353" spans="1:6" ht="62.4">
      <c r="A353" s="88" t="s">
        <v>104</v>
      </c>
      <c r="B353" s="84" t="s">
        <v>353</v>
      </c>
      <c r="C353" s="84" t="s">
        <v>354</v>
      </c>
      <c r="D353" s="84" t="s">
        <v>6</v>
      </c>
      <c r="E353" s="89">
        <f>SUM(E354:E355)</f>
        <v>54500</v>
      </c>
      <c r="F353" s="88"/>
    </row>
    <row r="354" spans="1:6" ht="15.6">
      <c r="A354" s="96"/>
      <c r="B354" s="84"/>
      <c r="C354" s="84"/>
      <c r="D354" s="84"/>
      <c r="E354" s="89">
        <v>2500</v>
      </c>
      <c r="F354" s="88" t="s">
        <v>355</v>
      </c>
    </row>
    <row r="355" spans="1:6" ht="62.4">
      <c r="A355" s="96"/>
      <c r="B355" s="84"/>
      <c r="C355" s="84"/>
      <c r="D355" s="84"/>
      <c r="E355" s="89">
        <v>52000</v>
      </c>
      <c r="F355" s="88" t="s">
        <v>460</v>
      </c>
    </row>
    <row r="356" spans="1:6" ht="46.8">
      <c r="A356" s="153" t="s">
        <v>356</v>
      </c>
      <c r="B356" s="84" t="s">
        <v>353</v>
      </c>
      <c r="C356" s="84" t="s">
        <v>357</v>
      </c>
      <c r="D356" s="84"/>
      <c r="E356" s="89">
        <f>SUM(E357)</f>
        <v>113218</v>
      </c>
      <c r="F356" s="88"/>
    </row>
    <row r="357" spans="1:6" ht="62.4">
      <c r="A357" s="88" t="s">
        <v>104</v>
      </c>
      <c r="B357" s="84" t="s">
        <v>353</v>
      </c>
      <c r="C357" s="84" t="s">
        <v>357</v>
      </c>
      <c r="D357" s="84" t="s">
        <v>6</v>
      </c>
      <c r="E357" s="89">
        <f>SUM(E358:E359)</f>
        <v>113218</v>
      </c>
      <c r="F357" s="88"/>
    </row>
    <row r="358" spans="1:6" ht="31.2">
      <c r="A358" s="92"/>
      <c r="B358" s="84"/>
      <c r="C358" s="84"/>
      <c r="D358" s="84"/>
      <c r="E358" s="89">
        <v>89688</v>
      </c>
      <c r="F358" s="88" t="s">
        <v>461</v>
      </c>
    </row>
    <row r="359" spans="1:6" ht="62.4">
      <c r="A359" s="92"/>
      <c r="B359" s="84"/>
      <c r="C359" s="84"/>
      <c r="D359" s="84"/>
      <c r="E359" s="89">
        <v>23530</v>
      </c>
      <c r="F359" s="88" t="s">
        <v>462</v>
      </c>
    </row>
    <row r="360" spans="1:6" ht="46.8">
      <c r="A360" s="101" t="s">
        <v>358</v>
      </c>
      <c r="B360" s="84" t="s">
        <v>353</v>
      </c>
      <c r="C360" s="84" t="s">
        <v>359</v>
      </c>
      <c r="D360" s="84"/>
      <c r="E360" s="104">
        <f>SUM(E361+E363)</f>
        <v>130800</v>
      </c>
      <c r="F360" s="105"/>
    </row>
    <row r="361" spans="1:6" ht="62.4">
      <c r="A361" s="92" t="s">
        <v>360</v>
      </c>
      <c r="B361" s="84" t="s">
        <v>353</v>
      </c>
      <c r="C361" s="84" t="s">
        <v>361</v>
      </c>
      <c r="D361" s="84"/>
      <c r="E361" s="154">
        <f>SUM(E362)</f>
        <v>20000</v>
      </c>
      <c r="F361" s="105"/>
    </row>
    <row r="362" spans="1:6" ht="15.6">
      <c r="A362" s="92"/>
      <c r="B362" s="84" t="s">
        <v>353</v>
      </c>
      <c r="C362" s="84" t="s">
        <v>361</v>
      </c>
      <c r="D362" s="84" t="s">
        <v>6</v>
      </c>
      <c r="E362" s="154">
        <v>20000</v>
      </c>
      <c r="F362" s="105" t="s">
        <v>362</v>
      </c>
    </row>
    <row r="363" spans="1:6" ht="46.8">
      <c r="A363" s="152" t="s">
        <v>363</v>
      </c>
      <c r="B363" s="84" t="s">
        <v>353</v>
      </c>
      <c r="C363" s="84" t="s">
        <v>364</v>
      </c>
      <c r="D363" s="84"/>
      <c r="E363" s="89">
        <f>E364</f>
        <v>110800</v>
      </c>
      <c r="F363" s="88"/>
    </row>
    <row r="364" spans="1:6" ht="62.4">
      <c r="A364" s="88" t="s">
        <v>104</v>
      </c>
      <c r="B364" s="84" t="s">
        <v>353</v>
      </c>
      <c r="C364" s="84" t="s">
        <v>364</v>
      </c>
      <c r="D364" s="84" t="s">
        <v>6</v>
      </c>
      <c r="E364" s="89">
        <f>SUM(E365:E366)</f>
        <v>110800</v>
      </c>
      <c r="F364" s="88"/>
    </row>
    <row r="365" spans="1:6" ht="31.2">
      <c r="A365" s="155"/>
      <c r="B365" s="84"/>
      <c r="C365" s="84"/>
      <c r="D365" s="84"/>
      <c r="E365" s="89">
        <v>44100</v>
      </c>
      <c r="F365" s="88" t="s">
        <v>463</v>
      </c>
    </row>
    <row r="366" spans="1:6" ht="67.2" customHeight="1">
      <c r="A366" s="155"/>
      <c r="B366" s="84"/>
      <c r="C366" s="84"/>
      <c r="D366" s="84"/>
      <c r="E366" s="89">
        <v>66700</v>
      </c>
      <c r="F366" s="88" t="s">
        <v>464</v>
      </c>
    </row>
    <row r="367" spans="1:6" ht="62.4">
      <c r="A367" s="101" t="s">
        <v>365</v>
      </c>
      <c r="B367" s="84" t="s">
        <v>353</v>
      </c>
      <c r="C367" s="84" t="s">
        <v>366</v>
      </c>
      <c r="D367" s="84"/>
      <c r="E367" s="104">
        <f>SUM(E368)</f>
        <v>420000</v>
      </c>
      <c r="F367" s="105"/>
    </row>
    <row r="368" spans="1:6" ht="46.8">
      <c r="A368" s="152" t="s">
        <v>367</v>
      </c>
      <c r="B368" s="84" t="s">
        <v>353</v>
      </c>
      <c r="C368" s="84" t="s">
        <v>368</v>
      </c>
      <c r="D368" s="84"/>
      <c r="E368" s="89">
        <f>E369</f>
        <v>420000</v>
      </c>
      <c r="F368" s="88"/>
    </row>
    <row r="369" spans="1:6" ht="62.4">
      <c r="A369" s="88" t="s">
        <v>104</v>
      </c>
      <c r="B369" s="84" t="s">
        <v>353</v>
      </c>
      <c r="C369" s="84" t="s">
        <v>368</v>
      </c>
      <c r="D369" s="84" t="s">
        <v>465</v>
      </c>
      <c r="E369" s="89">
        <v>420000</v>
      </c>
      <c r="F369" s="88" t="s">
        <v>369</v>
      </c>
    </row>
    <row r="370" spans="1:6" ht="46.8">
      <c r="A370" s="101" t="s">
        <v>370</v>
      </c>
      <c r="B370" s="93" t="s">
        <v>263</v>
      </c>
      <c r="C370" s="84" t="s">
        <v>371</v>
      </c>
      <c r="D370" s="156"/>
      <c r="E370" s="157">
        <f>SUM(E371)</f>
        <v>414000</v>
      </c>
      <c r="F370" s="105"/>
    </row>
    <row r="371" spans="1:6" ht="46.8">
      <c r="A371" s="144" t="s">
        <v>372</v>
      </c>
      <c r="B371" s="93" t="s">
        <v>263</v>
      </c>
      <c r="C371" s="93" t="s">
        <v>373</v>
      </c>
      <c r="D371" s="93"/>
      <c r="E371" s="89">
        <v>414000</v>
      </c>
      <c r="F371" s="88"/>
    </row>
    <row r="372" spans="1:6" ht="46.8">
      <c r="A372" s="144" t="s">
        <v>323</v>
      </c>
      <c r="B372" s="93" t="s">
        <v>263</v>
      </c>
      <c r="C372" s="93" t="s">
        <v>373</v>
      </c>
      <c r="D372" s="93" t="s">
        <v>324</v>
      </c>
      <c r="E372" s="89">
        <v>414000</v>
      </c>
      <c r="F372" s="88" t="s">
        <v>374</v>
      </c>
    </row>
    <row r="373" spans="1:6" ht="15.6">
      <c r="A373" s="158" t="s">
        <v>375</v>
      </c>
      <c r="B373" s="151"/>
      <c r="C373" s="151"/>
      <c r="D373" s="151"/>
      <c r="E373" s="159">
        <f>SUM(E2+E5+E12+E20+E81+E182+E321+E330+E343+E349)</f>
        <v>400164100</v>
      </c>
      <c r="F373" s="160"/>
    </row>
    <row r="374" spans="1:6" ht="31.2">
      <c r="A374" s="161" t="s">
        <v>376</v>
      </c>
      <c r="B374" s="84"/>
      <c r="C374" s="162" t="s">
        <v>377</v>
      </c>
      <c r="D374" s="85"/>
      <c r="E374" s="163">
        <f>SUM(E375+E381+E383+E385+E389+E387)</f>
        <v>35044700</v>
      </c>
      <c r="F374" s="88"/>
    </row>
    <row r="375" spans="1:6" ht="46.8">
      <c r="A375" s="164" t="s">
        <v>378</v>
      </c>
      <c r="B375" s="85" t="s">
        <v>379</v>
      </c>
      <c r="C375" s="162" t="s">
        <v>377</v>
      </c>
      <c r="D375" s="85"/>
      <c r="E375" s="163">
        <f>SUM(E376)</f>
        <v>2342000</v>
      </c>
      <c r="F375" s="88"/>
    </row>
    <row r="376" spans="1:6" ht="78">
      <c r="A376" s="129" t="s">
        <v>380</v>
      </c>
      <c r="B376" s="84" t="s">
        <v>379</v>
      </c>
      <c r="C376" s="165" t="s">
        <v>381</v>
      </c>
      <c r="D376" s="84"/>
      <c r="E376" s="166">
        <f>E377</f>
        <v>2342000</v>
      </c>
      <c r="F376" s="88"/>
    </row>
    <row r="377" spans="1:6" ht="15.6">
      <c r="A377" s="129" t="s">
        <v>382</v>
      </c>
      <c r="B377" s="84" t="s">
        <v>379</v>
      </c>
      <c r="C377" s="165" t="s">
        <v>381</v>
      </c>
      <c r="D377" s="84"/>
      <c r="E377" s="167">
        <f>SUM(E379:E380)</f>
        <v>2342000</v>
      </c>
      <c r="F377" s="88"/>
    </row>
    <row r="378" spans="1:6" ht="62.4">
      <c r="A378" s="101" t="s">
        <v>99</v>
      </c>
      <c r="B378" s="84" t="s">
        <v>379</v>
      </c>
      <c r="C378" s="165" t="s">
        <v>381</v>
      </c>
      <c r="D378" s="84" t="s">
        <v>100</v>
      </c>
      <c r="E378" s="167">
        <f>SUM(E379:E380)</f>
        <v>2342000</v>
      </c>
      <c r="F378" s="88"/>
    </row>
    <row r="379" spans="1:6" ht="15.6">
      <c r="A379" s="168"/>
      <c r="B379" s="84"/>
      <c r="C379" s="84"/>
      <c r="D379" s="84"/>
      <c r="E379" s="167">
        <v>2255500</v>
      </c>
      <c r="F379" s="88" t="s">
        <v>483</v>
      </c>
    </row>
    <row r="380" spans="1:6" ht="15.6">
      <c r="A380" s="168"/>
      <c r="B380" s="84"/>
      <c r="C380" s="84"/>
      <c r="D380" s="84"/>
      <c r="E380" s="167">
        <v>86500</v>
      </c>
      <c r="F380" s="88" t="s">
        <v>383</v>
      </c>
    </row>
    <row r="381" spans="1:6" s="1" customFormat="1" ht="31.2">
      <c r="A381" s="169" t="s">
        <v>384</v>
      </c>
      <c r="B381" s="170" t="s">
        <v>385</v>
      </c>
      <c r="C381" s="165" t="s">
        <v>386</v>
      </c>
      <c r="D381" s="170"/>
      <c r="E381" s="171">
        <f>E382</f>
        <v>164000</v>
      </c>
      <c r="F381" s="130"/>
    </row>
    <row r="382" spans="1:6" s="1" customFormat="1" ht="15.6">
      <c r="A382" s="136" t="s">
        <v>387</v>
      </c>
      <c r="B382" s="170" t="s">
        <v>385</v>
      </c>
      <c r="C382" s="165" t="s">
        <v>386</v>
      </c>
      <c r="D382" s="170" t="s">
        <v>388</v>
      </c>
      <c r="E382" s="172">
        <v>164000</v>
      </c>
      <c r="F382" s="88" t="s">
        <v>389</v>
      </c>
    </row>
    <row r="383" spans="1:6" s="1" customFormat="1" ht="31.2">
      <c r="A383" s="136" t="s">
        <v>390</v>
      </c>
      <c r="B383" s="170" t="s">
        <v>391</v>
      </c>
      <c r="C383" s="170" t="s">
        <v>392</v>
      </c>
      <c r="D383" s="170"/>
      <c r="E383" s="171">
        <f>E384</f>
        <v>8759500</v>
      </c>
      <c r="F383" s="130"/>
    </row>
    <row r="384" spans="1:6" s="1" customFormat="1" ht="46.8">
      <c r="A384" s="136" t="s">
        <v>266</v>
      </c>
      <c r="B384" s="170" t="s">
        <v>391</v>
      </c>
      <c r="C384" s="170" t="s">
        <v>392</v>
      </c>
      <c r="D384" s="170" t="s">
        <v>393</v>
      </c>
      <c r="E384" s="172">
        <v>8759500</v>
      </c>
      <c r="F384" s="88" t="s">
        <v>394</v>
      </c>
    </row>
    <row r="385" spans="1:8" s="2" customFormat="1" ht="23.25" customHeight="1">
      <c r="A385" s="101" t="s">
        <v>490</v>
      </c>
      <c r="B385" s="165" t="s">
        <v>142</v>
      </c>
      <c r="C385" s="165" t="s">
        <v>488</v>
      </c>
      <c r="D385" s="165"/>
      <c r="E385" s="173">
        <v>23000000</v>
      </c>
      <c r="F385" s="174"/>
    </row>
    <row r="386" spans="1:8" s="2" customFormat="1" ht="78">
      <c r="A386" s="101" t="s">
        <v>491</v>
      </c>
      <c r="B386" s="165" t="s">
        <v>142</v>
      </c>
      <c r="C386" s="165" t="s">
        <v>488</v>
      </c>
      <c r="D386" s="165" t="s">
        <v>489</v>
      </c>
      <c r="E386" s="175">
        <v>23000000</v>
      </c>
      <c r="F386" s="101" t="s">
        <v>490</v>
      </c>
    </row>
    <row r="387" spans="1:8" s="1" customFormat="1" ht="31.2">
      <c r="A387" s="119" t="s">
        <v>519</v>
      </c>
      <c r="B387" s="170" t="s">
        <v>142</v>
      </c>
      <c r="C387" s="165" t="s">
        <v>518</v>
      </c>
      <c r="D387" s="170"/>
      <c r="E387" s="176">
        <f>SUM(E388)</f>
        <v>397900</v>
      </c>
      <c r="F387" s="130"/>
    </row>
    <row r="388" spans="1:8" s="1" customFormat="1" ht="46.8">
      <c r="A388" s="96" t="s">
        <v>5</v>
      </c>
      <c r="B388" s="170" t="s">
        <v>142</v>
      </c>
      <c r="C388" s="165" t="s">
        <v>518</v>
      </c>
      <c r="D388" s="170" t="s">
        <v>6</v>
      </c>
      <c r="E388" s="172">
        <v>397900</v>
      </c>
      <c r="F388" s="119" t="s">
        <v>519</v>
      </c>
    </row>
    <row r="389" spans="1:8" s="1" customFormat="1" ht="78">
      <c r="A389" s="119" t="s">
        <v>395</v>
      </c>
      <c r="B389" s="170" t="s">
        <v>396</v>
      </c>
      <c r="C389" s="165" t="s">
        <v>397</v>
      </c>
      <c r="D389" s="170"/>
      <c r="E389" s="176">
        <f>SUM(E390)</f>
        <v>381300</v>
      </c>
      <c r="F389" s="130"/>
    </row>
    <row r="390" spans="1:8" s="1" customFormat="1" ht="46.8">
      <c r="A390" s="96" t="s">
        <v>5</v>
      </c>
      <c r="B390" s="170" t="s">
        <v>396</v>
      </c>
      <c r="C390" s="165" t="s">
        <v>397</v>
      </c>
      <c r="D390" s="170" t="s">
        <v>6</v>
      </c>
      <c r="E390" s="172">
        <v>381300</v>
      </c>
      <c r="F390" s="88" t="s">
        <v>398</v>
      </c>
    </row>
    <row r="391" spans="1:8">
      <c r="A391" s="1"/>
      <c r="B391" s="1"/>
      <c r="C391" s="1"/>
      <c r="D391" s="1"/>
      <c r="E391" s="1"/>
      <c r="F391" s="1"/>
    </row>
    <row r="392" spans="1:8" ht="15.6">
      <c r="A392" s="3" t="s">
        <v>498</v>
      </c>
      <c r="B392" s="4"/>
      <c r="C392" s="4"/>
      <c r="D392" s="4"/>
      <c r="E392" s="509" t="s">
        <v>502</v>
      </c>
      <c r="F392" s="510"/>
      <c r="G392" s="506"/>
      <c r="H392" s="507"/>
    </row>
    <row r="393" spans="1:8" ht="15.6">
      <c r="A393" s="3"/>
      <c r="B393" s="4"/>
      <c r="C393" s="4"/>
      <c r="D393" s="4"/>
      <c r="E393" s="4"/>
      <c r="F393" s="4"/>
      <c r="G393" s="4"/>
      <c r="H393" s="4"/>
    </row>
    <row r="394" spans="1:8">
      <c r="A394" s="4"/>
      <c r="B394" s="4"/>
      <c r="C394" s="4"/>
      <c r="D394" s="4"/>
      <c r="E394" s="4"/>
      <c r="F394" s="4"/>
      <c r="G394" s="4"/>
      <c r="H394" s="4"/>
    </row>
    <row r="395" spans="1:8" ht="15.6">
      <c r="A395" s="3" t="s">
        <v>499</v>
      </c>
      <c r="B395" s="4"/>
      <c r="C395" s="4"/>
      <c r="D395" s="4"/>
      <c r="E395" s="509" t="s">
        <v>503</v>
      </c>
      <c r="F395" s="510"/>
      <c r="G395" s="506"/>
      <c r="H395" s="507"/>
    </row>
    <row r="396" spans="1:8" ht="15.6">
      <c r="A396" s="3"/>
      <c r="B396" s="4"/>
      <c r="C396" s="4"/>
      <c r="D396" s="4"/>
      <c r="E396" s="4"/>
      <c r="F396" s="4"/>
      <c r="G396" s="4"/>
      <c r="H396" s="4"/>
    </row>
    <row r="397" spans="1:8">
      <c r="A397" s="4"/>
      <c r="B397" s="4"/>
      <c r="C397" s="4"/>
      <c r="D397" s="4"/>
      <c r="E397" s="4"/>
      <c r="F397" s="4"/>
      <c r="G397" s="4"/>
      <c r="H397" s="4"/>
    </row>
    <row r="398" spans="1:8" ht="15.6">
      <c r="A398" s="3" t="s">
        <v>500</v>
      </c>
      <c r="B398" s="4"/>
      <c r="C398" s="4"/>
      <c r="D398" s="4"/>
      <c r="E398" s="504" t="s">
        <v>501</v>
      </c>
      <c r="F398" s="505"/>
      <c r="G398" s="506"/>
      <c r="H398" s="507"/>
    </row>
    <row r="399" spans="1:8">
      <c r="A399" s="4"/>
      <c r="B399" s="4"/>
      <c r="C399" s="4"/>
      <c r="D399" s="4"/>
      <c r="E399" s="5"/>
      <c r="F399" s="4"/>
      <c r="G399" s="4"/>
      <c r="H399" s="4"/>
    </row>
    <row r="400" spans="1:8">
      <c r="A400" s="4"/>
      <c r="B400" s="4"/>
      <c r="C400" s="4"/>
      <c r="D400" s="4"/>
      <c r="E400" s="5"/>
      <c r="F400" s="4"/>
      <c r="G400" s="4"/>
      <c r="H400" s="4"/>
    </row>
    <row r="401" spans="1:8" ht="15.6">
      <c r="A401" s="3" t="s">
        <v>520</v>
      </c>
      <c r="B401" s="4"/>
      <c r="C401" s="4"/>
      <c r="D401" s="4"/>
      <c r="E401" s="5"/>
      <c r="F401" s="4"/>
      <c r="G401" s="4"/>
      <c r="H401" s="4"/>
    </row>
    <row r="402" spans="1:8">
      <c r="F402" s="4"/>
      <c r="G402" s="4"/>
      <c r="H402" s="4"/>
    </row>
    <row r="403" spans="1:8">
      <c r="F403" s="4"/>
      <c r="G403" s="4"/>
      <c r="H403" s="4"/>
    </row>
  </sheetData>
  <autoFilter ref="A2:F2"/>
  <mergeCells count="7">
    <mergeCell ref="E398:F398"/>
    <mergeCell ref="G398:H398"/>
    <mergeCell ref="A1:F1"/>
    <mergeCell ref="E392:F392"/>
    <mergeCell ref="G392:H392"/>
    <mergeCell ref="E395:F395"/>
    <mergeCell ref="G395:H395"/>
  </mergeCells>
  <pageMargins left="0.7" right="0.7" top="0.75" bottom="0.75" header="0.3" footer="0.3"/>
  <pageSetup paperSize="9" scale="75" orientation="portrait" horizontalDpi="180" verticalDpi="180" r:id="rId1"/>
</worksheet>
</file>

<file path=xl/worksheets/sheet2.xml><?xml version="1.0" encoding="utf-8"?>
<worksheet xmlns="http://schemas.openxmlformats.org/spreadsheetml/2006/main" xmlns:r="http://schemas.openxmlformats.org/officeDocument/2006/relationships">
  <sheetPr codeName="Лист1"/>
  <dimension ref="A1:J436"/>
  <sheetViews>
    <sheetView zoomScale="134" zoomScaleNormal="134" workbookViewId="0">
      <selection activeCell="H3" sqref="H3"/>
    </sheetView>
  </sheetViews>
  <sheetFormatPr defaultRowHeight="14.4"/>
  <cols>
    <col min="1" max="1" width="38" customWidth="1"/>
    <col min="2" max="2" width="6.44140625" customWidth="1"/>
    <col min="3" max="3" width="12.88671875" customWidth="1"/>
    <col min="4" max="4" width="7.33203125" customWidth="1"/>
    <col min="5" max="6" width="15.33203125" customWidth="1"/>
    <col min="7" max="7" width="7.44140625" customWidth="1"/>
    <col min="8" max="8" width="35" customWidth="1"/>
  </cols>
  <sheetData>
    <row r="1" spans="1:9" ht="15">
      <c r="A1" s="513" t="s">
        <v>643</v>
      </c>
      <c r="B1" s="513"/>
      <c r="C1" s="513"/>
      <c r="D1" s="513"/>
      <c r="E1" s="513"/>
      <c r="F1" s="513"/>
      <c r="G1" s="513"/>
      <c r="H1" s="513"/>
    </row>
    <row r="2" spans="1:9" ht="84.6" customHeight="1">
      <c r="A2" s="192" t="s">
        <v>564</v>
      </c>
      <c r="B2" s="192" t="s">
        <v>565</v>
      </c>
      <c r="C2" s="192" t="s">
        <v>566</v>
      </c>
      <c r="D2" s="192" t="s">
        <v>567</v>
      </c>
      <c r="E2" s="193" t="s">
        <v>568</v>
      </c>
      <c r="F2" s="193" t="s">
        <v>571</v>
      </c>
      <c r="G2" s="193" t="s">
        <v>569</v>
      </c>
      <c r="H2" s="192" t="s">
        <v>570</v>
      </c>
    </row>
    <row r="3" spans="1:9" ht="75">
      <c r="A3" s="6" t="s">
        <v>0</v>
      </c>
      <c r="B3" s="201"/>
      <c r="C3" s="209" t="s">
        <v>1</v>
      </c>
      <c r="D3" s="209"/>
      <c r="E3" s="215">
        <f>E4</f>
        <v>3321300</v>
      </c>
      <c r="F3" s="215">
        <f>F4</f>
        <v>1171000.27</v>
      </c>
      <c r="G3" s="9">
        <f>F3/E3*100</f>
        <v>35.257286905729686</v>
      </c>
      <c r="H3" s="9"/>
    </row>
    <row r="4" spans="1:9" ht="45">
      <c r="A4" s="10" t="s">
        <v>2</v>
      </c>
      <c r="B4" s="7" t="s">
        <v>3</v>
      </c>
      <c r="C4" s="7" t="s">
        <v>4</v>
      </c>
      <c r="D4" s="7"/>
      <c r="E4" s="30">
        <f>E5+E6</f>
        <v>3321300</v>
      </c>
      <c r="F4" s="30">
        <f>F5+F6</f>
        <v>1171000.27</v>
      </c>
      <c r="G4" s="9">
        <f t="shared" ref="G4:G71" si="0">F4/E4*100</f>
        <v>35.257286905729686</v>
      </c>
      <c r="H4" s="10"/>
    </row>
    <row r="5" spans="1:9" ht="45" customHeight="1">
      <c r="A5" s="10" t="s">
        <v>5</v>
      </c>
      <c r="B5" s="7" t="s">
        <v>3</v>
      </c>
      <c r="C5" s="7" t="s">
        <v>4</v>
      </c>
      <c r="D5" s="7" t="s">
        <v>6</v>
      </c>
      <c r="E5" s="11">
        <v>2726300</v>
      </c>
      <c r="F5" s="30">
        <v>1171000.27</v>
      </c>
      <c r="G5" s="9">
        <f t="shared" si="0"/>
        <v>42.951996111946592</v>
      </c>
      <c r="H5" s="10" t="s">
        <v>7</v>
      </c>
      <c r="I5" s="81" t="s">
        <v>521</v>
      </c>
    </row>
    <row r="6" spans="1:9" ht="90.6" customHeight="1">
      <c r="A6" s="88" t="s">
        <v>595</v>
      </c>
      <c r="B6" s="213" t="s">
        <v>3</v>
      </c>
      <c r="C6" s="212" t="s">
        <v>596</v>
      </c>
      <c r="D6" s="213" t="s">
        <v>6</v>
      </c>
      <c r="E6" s="214">
        <v>595000</v>
      </c>
      <c r="F6" s="214">
        <v>0</v>
      </c>
      <c r="G6" s="9">
        <f t="shared" si="0"/>
        <v>0</v>
      </c>
      <c r="H6" s="112" t="s">
        <v>597</v>
      </c>
      <c r="I6" s="203"/>
    </row>
    <row r="7" spans="1:9" ht="75">
      <c r="A7" s="12" t="s">
        <v>8</v>
      </c>
      <c r="B7" s="208"/>
      <c r="C7" s="209" t="s">
        <v>9</v>
      </c>
      <c r="D7" s="209"/>
      <c r="E7" s="215">
        <f>SUM(E8)</f>
        <v>1596600</v>
      </c>
      <c r="F7" s="215">
        <f>SUM(F8)</f>
        <v>236645.98</v>
      </c>
      <c r="G7" s="9">
        <f t="shared" si="0"/>
        <v>14.821870224226483</v>
      </c>
      <c r="H7" s="9"/>
    </row>
    <row r="8" spans="1:9" ht="45">
      <c r="A8" s="13" t="s">
        <v>10</v>
      </c>
      <c r="B8" s="14" t="s">
        <v>11</v>
      </c>
      <c r="C8" s="7" t="s">
        <v>12</v>
      </c>
      <c r="D8" s="14"/>
      <c r="E8" s="25">
        <f>SUM(E9)</f>
        <v>1596600</v>
      </c>
      <c r="F8" s="25">
        <f>SUM(F9)</f>
        <v>236645.98</v>
      </c>
      <c r="G8" s="9">
        <f t="shared" si="0"/>
        <v>14.821870224226483</v>
      </c>
      <c r="H8" s="10"/>
    </row>
    <row r="9" spans="1:9" ht="45">
      <c r="A9" s="16" t="s">
        <v>5</v>
      </c>
      <c r="B9" s="14" t="s">
        <v>11</v>
      </c>
      <c r="C9" s="7" t="s">
        <v>12</v>
      </c>
      <c r="D9" s="14" t="s">
        <v>6</v>
      </c>
      <c r="E9" s="30">
        <f>E10+E11+E12+E13</f>
        <v>1596600</v>
      </c>
      <c r="F9" s="30">
        <f>F10+F11+F12+F13</f>
        <v>236645.98</v>
      </c>
      <c r="G9" s="9">
        <f t="shared" si="0"/>
        <v>14.821870224226483</v>
      </c>
      <c r="H9" s="10"/>
    </row>
    <row r="10" spans="1:9" ht="35.4" customHeight="1">
      <c r="A10" s="17"/>
      <c r="B10" s="14"/>
      <c r="C10" s="7"/>
      <c r="D10" s="14"/>
      <c r="E10" s="11">
        <v>128000</v>
      </c>
      <c r="F10" s="30">
        <v>0</v>
      </c>
      <c r="G10" s="9">
        <f t="shared" si="0"/>
        <v>0</v>
      </c>
      <c r="H10" s="10" t="s">
        <v>13</v>
      </c>
      <c r="I10" t="s">
        <v>522</v>
      </c>
    </row>
    <row r="11" spans="1:9" ht="51.6" customHeight="1">
      <c r="A11" s="17"/>
      <c r="B11" s="14"/>
      <c r="C11" s="7"/>
      <c r="D11" s="14"/>
      <c r="E11" s="11">
        <v>653886</v>
      </c>
      <c r="F11" s="30">
        <v>50765.98</v>
      </c>
      <c r="G11" s="9">
        <f t="shared" si="0"/>
        <v>7.7637355747026255</v>
      </c>
      <c r="H11" s="10" t="s">
        <v>14</v>
      </c>
      <c r="I11" t="s">
        <v>572</v>
      </c>
    </row>
    <row r="12" spans="1:9" ht="17.25" customHeight="1">
      <c r="A12" s="17"/>
      <c r="B12" s="14"/>
      <c r="C12" s="7"/>
      <c r="D12" s="14"/>
      <c r="E12" s="11">
        <v>521000</v>
      </c>
      <c r="F12" s="30">
        <v>145880</v>
      </c>
      <c r="G12" s="9">
        <f t="shared" si="0"/>
        <v>28.000000000000004</v>
      </c>
      <c r="H12" s="10" t="s">
        <v>15</v>
      </c>
      <c r="I12" t="s">
        <v>523</v>
      </c>
    </row>
    <row r="13" spans="1:9" ht="20.399999999999999" customHeight="1">
      <c r="A13" s="17"/>
      <c r="B13" s="14"/>
      <c r="C13" s="7"/>
      <c r="D13" s="14"/>
      <c r="E13" s="11">
        <v>293714</v>
      </c>
      <c r="F13" s="30">
        <v>40000</v>
      </c>
      <c r="G13" s="9">
        <f t="shared" si="0"/>
        <v>13.618690290554758</v>
      </c>
      <c r="H13" s="10" t="s">
        <v>16</v>
      </c>
      <c r="I13" t="s">
        <v>523</v>
      </c>
    </row>
    <row r="14" spans="1:9" ht="120.6">
      <c r="A14" s="18" t="s">
        <v>17</v>
      </c>
      <c r="B14" s="216"/>
      <c r="C14" s="210" t="s">
        <v>18</v>
      </c>
      <c r="D14" s="210"/>
      <c r="E14" s="211">
        <f>SUM(E15+E17+E20)</f>
        <v>371400</v>
      </c>
      <c r="F14" s="211">
        <f>SUM(F15+F17+F20)</f>
        <v>0</v>
      </c>
      <c r="G14" s="9">
        <f t="shared" si="0"/>
        <v>0</v>
      </c>
      <c r="H14" s="9"/>
    </row>
    <row r="15" spans="1:9" ht="30">
      <c r="A15" s="10" t="s">
        <v>19</v>
      </c>
      <c r="B15" s="7" t="s">
        <v>20</v>
      </c>
      <c r="C15" s="7" t="s">
        <v>21</v>
      </c>
      <c r="D15" s="7"/>
      <c r="E15" s="11">
        <f>E16</f>
        <v>86900</v>
      </c>
      <c r="F15" s="11">
        <f>F16</f>
        <v>0</v>
      </c>
      <c r="G15" s="9">
        <f t="shared" si="0"/>
        <v>0</v>
      </c>
      <c r="H15" s="10"/>
    </row>
    <row r="16" spans="1:9" ht="77.400000000000006" customHeight="1">
      <c r="A16" s="10" t="s">
        <v>22</v>
      </c>
      <c r="B16" s="7" t="s">
        <v>20</v>
      </c>
      <c r="C16" s="7" t="s">
        <v>21</v>
      </c>
      <c r="D16" s="7" t="s">
        <v>6</v>
      </c>
      <c r="E16" s="11">
        <v>86900</v>
      </c>
      <c r="F16" s="30">
        <v>0</v>
      </c>
      <c r="G16" s="9">
        <f t="shared" si="0"/>
        <v>0</v>
      </c>
      <c r="H16" s="10" t="s">
        <v>487</v>
      </c>
      <c r="I16" s="81" t="s">
        <v>573</v>
      </c>
    </row>
    <row r="17" spans="1:9" ht="45">
      <c r="A17" s="19" t="s">
        <v>23</v>
      </c>
      <c r="B17" s="7" t="s">
        <v>3</v>
      </c>
      <c r="C17" s="7" t="s">
        <v>24</v>
      </c>
      <c r="D17" s="7"/>
      <c r="E17" s="30">
        <f>E18+E19</f>
        <v>243500</v>
      </c>
      <c r="F17" s="30">
        <f>F18+F19</f>
        <v>0</v>
      </c>
      <c r="G17" s="9">
        <f t="shared" si="0"/>
        <v>0</v>
      </c>
      <c r="H17" s="10"/>
    </row>
    <row r="18" spans="1:9" ht="63.6" customHeight="1">
      <c r="A18" s="20" t="s">
        <v>25</v>
      </c>
      <c r="B18" s="7" t="s">
        <v>3</v>
      </c>
      <c r="C18" s="7" t="s">
        <v>24</v>
      </c>
      <c r="D18" s="7" t="s">
        <v>26</v>
      </c>
      <c r="E18" s="11">
        <v>202500</v>
      </c>
      <c r="F18" s="30">
        <v>0</v>
      </c>
      <c r="G18" s="9">
        <f t="shared" si="0"/>
        <v>0</v>
      </c>
      <c r="H18" s="10" t="s">
        <v>27</v>
      </c>
      <c r="I18" s="82" t="s">
        <v>524</v>
      </c>
    </row>
    <row r="19" spans="1:9" ht="37.5" customHeight="1">
      <c r="A19" s="20" t="s">
        <v>28</v>
      </c>
      <c r="B19" s="7" t="s">
        <v>3</v>
      </c>
      <c r="C19" s="7" t="s">
        <v>24</v>
      </c>
      <c r="D19" s="7" t="s">
        <v>29</v>
      </c>
      <c r="E19" s="30">
        <v>41000</v>
      </c>
      <c r="F19" s="30">
        <f>F20</f>
        <v>0</v>
      </c>
      <c r="G19" s="9">
        <f t="shared" si="0"/>
        <v>0</v>
      </c>
      <c r="H19" s="10" t="s">
        <v>30</v>
      </c>
      <c r="I19" t="s">
        <v>640</v>
      </c>
    </row>
    <row r="20" spans="1:9" ht="30">
      <c r="A20" s="10" t="s">
        <v>31</v>
      </c>
      <c r="B20" s="7" t="s">
        <v>3</v>
      </c>
      <c r="C20" s="7" t="s">
        <v>32</v>
      </c>
      <c r="D20" s="7"/>
      <c r="E20" s="30">
        <f>E21</f>
        <v>41000</v>
      </c>
      <c r="F20" s="30">
        <f>F21</f>
        <v>0</v>
      </c>
      <c r="G20" s="9">
        <f t="shared" si="0"/>
        <v>0</v>
      </c>
      <c r="H20" s="10"/>
    </row>
    <row r="21" spans="1:9" ht="46.95" customHeight="1">
      <c r="A21" s="10" t="s">
        <v>25</v>
      </c>
      <c r="B21" s="7" t="s">
        <v>3</v>
      </c>
      <c r="C21" s="7" t="s">
        <v>32</v>
      </c>
      <c r="D21" s="7" t="s">
        <v>26</v>
      </c>
      <c r="E21" s="11">
        <v>41000</v>
      </c>
      <c r="F21" s="30">
        <v>0</v>
      </c>
      <c r="G21" s="9">
        <f t="shared" si="0"/>
        <v>0</v>
      </c>
      <c r="H21" s="10" t="s">
        <v>33</v>
      </c>
      <c r="I21" t="s">
        <v>524</v>
      </c>
    </row>
    <row r="22" spans="1:9" ht="75">
      <c r="A22" s="6" t="s">
        <v>34</v>
      </c>
      <c r="B22" s="208"/>
      <c r="C22" s="209" t="s">
        <v>35</v>
      </c>
      <c r="D22" s="209"/>
      <c r="E22" s="215">
        <f>SUM(E23+E33+E41+E51+E57+E60+E74)</f>
        <v>22273311.379999999</v>
      </c>
      <c r="F22" s="215">
        <f>SUM(F23+F33+F41+F51+F57+F60+F74)</f>
        <v>1062435.74</v>
      </c>
      <c r="G22" s="9">
        <f t="shared" si="0"/>
        <v>4.7699945548015776</v>
      </c>
      <c r="H22" s="9"/>
    </row>
    <row r="23" spans="1:9" ht="90">
      <c r="A23" s="10" t="s">
        <v>36</v>
      </c>
      <c r="B23" s="21"/>
      <c r="C23" s="7" t="s">
        <v>37</v>
      </c>
      <c r="D23" s="7"/>
      <c r="E23" s="22">
        <f>SUM(E24+E31)</f>
        <v>1118300</v>
      </c>
      <c r="F23" s="22">
        <f>SUM(F24+F31)</f>
        <v>39850</v>
      </c>
      <c r="G23" s="9">
        <f t="shared" si="0"/>
        <v>3.5634445139944555</v>
      </c>
      <c r="H23" s="23"/>
    </row>
    <row r="24" spans="1:9" ht="75">
      <c r="A24" s="10" t="s">
        <v>38</v>
      </c>
      <c r="B24" s="7" t="s">
        <v>39</v>
      </c>
      <c r="C24" s="7" t="s">
        <v>40</v>
      </c>
      <c r="D24" s="7"/>
      <c r="E24" s="30">
        <f>E25</f>
        <v>534600</v>
      </c>
      <c r="F24" s="30">
        <f>F25</f>
        <v>39850</v>
      </c>
      <c r="G24" s="9">
        <f t="shared" si="0"/>
        <v>7.4541713430602314</v>
      </c>
      <c r="H24" s="10"/>
    </row>
    <row r="25" spans="1:9" ht="34.950000000000003" customHeight="1">
      <c r="A25" s="10" t="s">
        <v>22</v>
      </c>
      <c r="B25" s="7" t="s">
        <v>39</v>
      </c>
      <c r="C25" s="7" t="s">
        <v>40</v>
      </c>
      <c r="D25" s="7" t="s">
        <v>6</v>
      </c>
      <c r="E25" s="30">
        <f>SUM(E26:E30)</f>
        <v>534600</v>
      </c>
      <c r="F25" s="30">
        <f>SUM(F26:F30)</f>
        <v>39850</v>
      </c>
      <c r="G25" s="9">
        <f t="shared" si="0"/>
        <v>7.4541713430602314</v>
      </c>
      <c r="H25" s="10"/>
    </row>
    <row r="26" spans="1:9" ht="45.6" customHeight="1">
      <c r="A26" s="10"/>
      <c r="B26" s="7"/>
      <c r="C26" s="7"/>
      <c r="D26" s="7"/>
      <c r="E26" s="11">
        <v>115000</v>
      </c>
      <c r="F26" s="30">
        <v>0</v>
      </c>
      <c r="G26" s="9">
        <f t="shared" si="0"/>
        <v>0</v>
      </c>
      <c r="H26" s="10" t="s">
        <v>41</v>
      </c>
      <c r="I26" t="s">
        <v>521</v>
      </c>
    </row>
    <row r="27" spans="1:9" ht="98.4" customHeight="1">
      <c r="A27" s="10"/>
      <c r="B27" s="7"/>
      <c r="C27" s="7"/>
      <c r="D27" s="7"/>
      <c r="E27" s="11">
        <v>62000</v>
      </c>
      <c r="F27" s="30">
        <v>0</v>
      </c>
      <c r="G27" s="9">
        <f t="shared" si="0"/>
        <v>0</v>
      </c>
      <c r="H27" s="10" t="s">
        <v>598</v>
      </c>
      <c r="I27" t="s">
        <v>521</v>
      </c>
    </row>
    <row r="28" spans="1:9" ht="49.2" customHeight="1">
      <c r="A28" s="10"/>
      <c r="B28" s="7"/>
      <c r="C28" s="7"/>
      <c r="D28" s="7"/>
      <c r="E28" s="11">
        <v>263630</v>
      </c>
      <c r="F28" s="30">
        <v>35000</v>
      </c>
      <c r="G28" s="9"/>
      <c r="H28" s="10" t="s">
        <v>622</v>
      </c>
      <c r="I28" t="s">
        <v>523</v>
      </c>
    </row>
    <row r="29" spans="1:9" ht="65.400000000000006" customHeight="1">
      <c r="A29" s="10"/>
      <c r="B29" s="7"/>
      <c r="C29" s="7"/>
      <c r="D29" s="7"/>
      <c r="E29" s="11">
        <v>84600</v>
      </c>
      <c r="F29" s="30">
        <v>0</v>
      </c>
      <c r="G29" s="9">
        <f t="shared" si="0"/>
        <v>0</v>
      </c>
      <c r="H29" s="10" t="s">
        <v>43</v>
      </c>
      <c r="I29" t="s">
        <v>525</v>
      </c>
    </row>
    <row r="30" spans="1:9" ht="46.95" customHeight="1">
      <c r="A30" s="10"/>
      <c r="B30" s="7"/>
      <c r="C30" s="7"/>
      <c r="D30" s="7"/>
      <c r="E30" s="11">
        <v>9370</v>
      </c>
      <c r="F30" s="30">
        <v>4850</v>
      </c>
      <c r="G30" s="9">
        <f t="shared" si="0"/>
        <v>51.760939167556032</v>
      </c>
      <c r="H30" s="10" t="s">
        <v>623</v>
      </c>
      <c r="I30" t="s">
        <v>523</v>
      </c>
    </row>
    <row r="31" spans="1:9" ht="75">
      <c r="A31" s="10" t="s">
        <v>45</v>
      </c>
      <c r="B31" s="7" t="s">
        <v>20</v>
      </c>
      <c r="C31" s="7" t="s">
        <v>46</v>
      </c>
      <c r="D31" s="7"/>
      <c r="E31" s="30">
        <f>E32</f>
        <v>583700</v>
      </c>
      <c r="F31" s="30">
        <f>F32</f>
        <v>0</v>
      </c>
      <c r="G31" s="9">
        <f t="shared" si="0"/>
        <v>0</v>
      </c>
      <c r="H31" s="10"/>
    </row>
    <row r="32" spans="1:9" ht="35.4" customHeight="1">
      <c r="A32" s="20" t="s">
        <v>47</v>
      </c>
      <c r="B32" s="7" t="s">
        <v>20</v>
      </c>
      <c r="C32" s="24" t="s">
        <v>46</v>
      </c>
      <c r="D32" s="7" t="s">
        <v>6</v>
      </c>
      <c r="E32" s="11">
        <v>583700</v>
      </c>
      <c r="F32" s="30">
        <v>0</v>
      </c>
      <c r="G32" s="9">
        <f t="shared" si="0"/>
        <v>0</v>
      </c>
      <c r="H32" s="10" t="s">
        <v>48</v>
      </c>
      <c r="I32" t="s">
        <v>521</v>
      </c>
    </row>
    <row r="33" spans="1:9" ht="60">
      <c r="A33" s="10" t="s">
        <v>49</v>
      </c>
      <c r="B33" s="21"/>
      <c r="C33" s="7" t="s">
        <v>50</v>
      </c>
      <c r="D33" s="7"/>
      <c r="E33" s="22">
        <f>SUM(E38+E34)</f>
        <v>7429369.9299999997</v>
      </c>
      <c r="F33" s="22">
        <f>SUM(F38+F34)</f>
        <v>102426.42</v>
      </c>
      <c r="G33" s="9">
        <f t="shared" si="0"/>
        <v>1.3786689983816702</v>
      </c>
      <c r="H33" s="23"/>
    </row>
    <row r="34" spans="1:9" ht="30">
      <c r="A34" s="10" t="s">
        <v>51</v>
      </c>
      <c r="B34" s="7" t="s">
        <v>52</v>
      </c>
      <c r="C34" s="7" t="s">
        <v>53</v>
      </c>
      <c r="D34" s="7"/>
      <c r="E34" s="30">
        <f>E35+E36+E37</f>
        <v>1029000</v>
      </c>
      <c r="F34" s="30">
        <f>F35+F36+F37</f>
        <v>102426.42</v>
      </c>
      <c r="G34" s="9">
        <f t="shared" si="0"/>
        <v>9.9539766763848387</v>
      </c>
      <c r="H34" s="10"/>
    </row>
    <row r="35" spans="1:9" ht="205.95" customHeight="1">
      <c r="A35" s="10" t="s">
        <v>22</v>
      </c>
      <c r="B35" s="7" t="s">
        <v>52</v>
      </c>
      <c r="C35" s="7" t="s">
        <v>53</v>
      </c>
      <c r="D35" s="7" t="s">
        <v>6</v>
      </c>
      <c r="E35" s="11">
        <v>1004000</v>
      </c>
      <c r="F35" s="30">
        <v>102426.42</v>
      </c>
      <c r="G35" s="9">
        <f t="shared" si="0"/>
        <v>10.201834661354582</v>
      </c>
      <c r="H35" s="10" t="s">
        <v>641</v>
      </c>
      <c r="I35" s="81" t="s">
        <v>526</v>
      </c>
    </row>
    <row r="36" spans="1:9" ht="31.5" customHeight="1">
      <c r="A36" s="10" t="s">
        <v>25</v>
      </c>
      <c r="B36" s="7" t="s">
        <v>52</v>
      </c>
      <c r="C36" s="7" t="s">
        <v>53</v>
      </c>
      <c r="D36" s="7" t="s">
        <v>26</v>
      </c>
      <c r="E36" s="11">
        <v>10000</v>
      </c>
      <c r="F36" s="30">
        <v>0</v>
      </c>
      <c r="G36" s="9">
        <f t="shared" si="0"/>
        <v>0</v>
      </c>
      <c r="H36" s="10" t="s">
        <v>54</v>
      </c>
      <c r="I36" s="81" t="s">
        <v>524</v>
      </c>
    </row>
    <row r="37" spans="1:9" ht="30" customHeight="1">
      <c r="A37" s="19" t="s">
        <v>55</v>
      </c>
      <c r="B37" s="7" t="s">
        <v>52</v>
      </c>
      <c r="C37" s="7" t="s">
        <v>53</v>
      </c>
      <c r="D37" s="7" t="s">
        <v>56</v>
      </c>
      <c r="E37" s="11">
        <v>15000</v>
      </c>
      <c r="F37" s="30">
        <v>0</v>
      </c>
      <c r="G37" s="9">
        <f t="shared" si="0"/>
        <v>0</v>
      </c>
      <c r="H37" s="10" t="s">
        <v>57</v>
      </c>
      <c r="I37" s="81" t="s">
        <v>527</v>
      </c>
    </row>
    <row r="38" spans="1:9" ht="60">
      <c r="A38" s="10" t="s">
        <v>58</v>
      </c>
      <c r="B38" s="7" t="s">
        <v>52</v>
      </c>
      <c r="C38" s="7" t="s">
        <v>59</v>
      </c>
      <c r="D38" s="7"/>
      <c r="E38" s="25">
        <f>E39+E40</f>
        <v>6400369.9299999997</v>
      </c>
      <c r="F38" s="25">
        <f>F39+F40</f>
        <v>0</v>
      </c>
      <c r="G38" s="9">
        <f t="shared" si="0"/>
        <v>0</v>
      </c>
      <c r="H38" s="10"/>
    </row>
    <row r="39" spans="1:9" ht="63.6" customHeight="1">
      <c r="A39" s="10" t="s">
        <v>22</v>
      </c>
      <c r="B39" s="7" t="s">
        <v>52</v>
      </c>
      <c r="C39" s="7" t="s">
        <v>59</v>
      </c>
      <c r="D39" s="7" t="s">
        <v>6</v>
      </c>
      <c r="E39" s="181">
        <v>1335543.93</v>
      </c>
      <c r="F39" s="25">
        <v>0</v>
      </c>
      <c r="G39" s="9">
        <f t="shared" si="0"/>
        <v>0</v>
      </c>
      <c r="H39" s="10" t="s">
        <v>400</v>
      </c>
      <c r="I39" s="177" t="s">
        <v>530</v>
      </c>
    </row>
    <row r="40" spans="1:9" ht="55.95" customHeight="1">
      <c r="A40" s="10" t="s">
        <v>22</v>
      </c>
      <c r="B40" s="7"/>
      <c r="C40" s="7"/>
      <c r="D40" s="7" t="s">
        <v>205</v>
      </c>
      <c r="E40" s="181">
        <v>5064826</v>
      </c>
      <c r="F40" s="181">
        <v>0</v>
      </c>
      <c r="G40" s="9">
        <f t="shared" si="0"/>
        <v>0</v>
      </c>
      <c r="H40" s="10" t="s">
        <v>600</v>
      </c>
      <c r="I40" s="203" t="s">
        <v>599</v>
      </c>
    </row>
    <row r="41" spans="1:9" ht="60">
      <c r="A41" s="10" t="s">
        <v>60</v>
      </c>
      <c r="B41" s="21"/>
      <c r="C41" s="7" t="s">
        <v>61</v>
      </c>
      <c r="D41" s="7"/>
      <c r="E41" s="22">
        <f>SUM(E42)</f>
        <v>243500</v>
      </c>
      <c r="F41" s="22">
        <f>SUM(F42)</f>
        <v>0</v>
      </c>
      <c r="G41" s="9">
        <f t="shared" si="0"/>
        <v>0</v>
      </c>
      <c r="H41" s="23"/>
    </row>
    <row r="42" spans="1:9" ht="60.6">
      <c r="A42" s="26" t="s">
        <v>62</v>
      </c>
      <c r="B42" s="7" t="s">
        <v>63</v>
      </c>
      <c r="C42" s="7" t="s">
        <v>64</v>
      </c>
      <c r="D42" s="7"/>
      <c r="E42" s="25">
        <f>E43+E50</f>
        <v>243500</v>
      </c>
      <c r="F42" s="25">
        <f>F43+F50</f>
        <v>0</v>
      </c>
      <c r="G42" s="9">
        <f t="shared" si="0"/>
        <v>0</v>
      </c>
      <c r="H42" s="10"/>
    </row>
    <row r="43" spans="1:9" ht="60">
      <c r="A43" s="10" t="s">
        <v>22</v>
      </c>
      <c r="B43" s="7" t="s">
        <v>63</v>
      </c>
      <c r="C43" s="7" t="s">
        <v>64</v>
      </c>
      <c r="D43" s="7" t="s">
        <v>6</v>
      </c>
      <c r="E43" s="25">
        <f>SUM(E44:E49)</f>
        <v>110000</v>
      </c>
      <c r="F43" s="25">
        <f>SUM(F45:F49)</f>
        <v>0</v>
      </c>
      <c r="G43" s="9">
        <f t="shared" si="0"/>
        <v>0</v>
      </c>
      <c r="H43" s="10"/>
    </row>
    <row r="44" spans="1:9" ht="30">
      <c r="A44" s="10"/>
      <c r="B44" s="7"/>
      <c r="C44" s="7"/>
      <c r="D44" s="7"/>
      <c r="E44" s="15">
        <v>2000</v>
      </c>
      <c r="F44" s="25">
        <v>0</v>
      </c>
      <c r="G44" s="9">
        <f t="shared" si="0"/>
        <v>0</v>
      </c>
      <c r="H44" s="10" t="s">
        <v>601</v>
      </c>
      <c r="I44" t="s">
        <v>542</v>
      </c>
    </row>
    <row r="45" spans="1:9" ht="34.5" customHeight="1">
      <c r="A45" s="10"/>
      <c r="B45" s="7"/>
      <c r="C45" s="7"/>
      <c r="D45" s="7"/>
      <c r="E45" s="15">
        <v>13000</v>
      </c>
      <c r="F45" s="25">
        <v>0</v>
      </c>
      <c r="G45" s="9">
        <f t="shared" si="0"/>
        <v>0</v>
      </c>
      <c r="H45" s="10" t="s">
        <v>65</v>
      </c>
      <c r="I45" t="s">
        <v>523</v>
      </c>
    </row>
    <row r="46" spans="1:9" ht="34.200000000000003" customHeight="1">
      <c r="A46" s="10"/>
      <c r="B46" s="7"/>
      <c r="C46" s="7"/>
      <c r="D46" s="7"/>
      <c r="E46" s="15">
        <v>53000</v>
      </c>
      <c r="F46" s="25">
        <v>0</v>
      </c>
      <c r="G46" s="9">
        <f t="shared" si="0"/>
        <v>0</v>
      </c>
      <c r="H46" s="10" t="s">
        <v>66</v>
      </c>
      <c r="I46" t="s">
        <v>523</v>
      </c>
    </row>
    <row r="47" spans="1:9" ht="30.6" customHeight="1">
      <c r="A47" s="10"/>
      <c r="B47" s="7"/>
      <c r="C47" s="7"/>
      <c r="D47" s="7"/>
      <c r="E47" s="15">
        <v>5000</v>
      </c>
      <c r="F47" s="25">
        <v>0</v>
      </c>
      <c r="G47" s="9">
        <f t="shared" si="0"/>
        <v>0</v>
      </c>
      <c r="H47" s="10" t="s">
        <v>67</v>
      </c>
      <c r="I47" t="s">
        <v>523</v>
      </c>
    </row>
    <row r="48" spans="1:9" ht="30.6" customHeight="1">
      <c r="A48" s="10"/>
      <c r="B48" s="7"/>
      <c r="C48" s="7"/>
      <c r="D48" s="7"/>
      <c r="E48" s="15">
        <v>32000</v>
      </c>
      <c r="F48" s="25">
        <v>0</v>
      </c>
      <c r="G48" s="9">
        <f t="shared" si="0"/>
        <v>0</v>
      </c>
      <c r="H48" s="10" t="s">
        <v>68</v>
      </c>
      <c r="I48" t="s">
        <v>521</v>
      </c>
    </row>
    <row r="49" spans="1:9" ht="36" customHeight="1">
      <c r="A49" s="10"/>
      <c r="B49" s="7"/>
      <c r="C49" s="7"/>
      <c r="D49" s="7"/>
      <c r="E49" s="15">
        <v>5000</v>
      </c>
      <c r="F49" s="25">
        <v>0</v>
      </c>
      <c r="G49" s="9">
        <f t="shared" si="0"/>
        <v>0</v>
      </c>
      <c r="H49" s="10" t="s">
        <v>69</v>
      </c>
      <c r="I49" t="s">
        <v>523</v>
      </c>
    </row>
    <row r="50" spans="1:9" ht="22.5" customHeight="1">
      <c r="A50" s="10" t="s">
        <v>55</v>
      </c>
      <c r="B50" s="7" t="s">
        <v>63</v>
      </c>
      <c r="C50" s="7" t="s">
        <v>64</v>
      </c>
      <c r="D50" s="7" t="s">
        <v>56</v>
      </c>
      <c r="E50" s="15">
        <v>133500</v>
      </c>
      <c r="F50" s="25">
        <v>0</v>
      </c>
      <c r="G50" s="9">
        <f t="shared" si="0"/>
        <v>0</v>
      </c>
      <c r="H50" s="10" t="s">
        <v>70</v>
      </c>
      <c r="I50" t="s">
        <v>527</v>
      </c>
    </row>
    <row r="51" spans="1:9" ht="105">
      <c r="A51" s="10" t="s">
        <v>71</v>
      </c>
      <c r="B51" s="21"/>
      <c r="C51" s="7" t="s">
        <v>72</v>
      </c>
      <c r="D51" s="7"/>
      <c r="E51" s="22">
        <f>SUM(E52)</f>
        <v>105000</v>
      </c>
      <c r="F51" s="22">
        <f>SUM(F52)</f>
        <v>0</v>
      </c>
      <c r="G51" s="9">
        <f t="shared" si="0"/>
        <v>0</v>
      </c>
      <c r="H51" s="23"/>
    </row>
    <row r="52" spans="1:9" ht="90">
      <c r="A52" s="10" t="s">
        <v>73</v>
      </c>
      <c r="B52" s="7" t="s">
        <v>63</v>
      </c>
      <c r="C52" s="7" t="s">
        <v>74</v>
      </c>
      <c r="D52" s="7"/>
      <c r="E52" s="25">
        <f>E53</f>
        <v>105000</v>
      </c>
      <c r="F52" s="25">
        <f>F53</f>
        <v>0</v>
      </c>
      <c r="G52" s="9">
        <f t="shared" si="0"/>
        <v>0</v>
      </c>
      <c r="H52" s="10"/>
    </row>
    <row r="53" spans="1:9" ht="60">
      <c r="A53" s="10" t="s">
        <v>22</v>
      </c>
      <c r="B53" s="7" t="s">
        <v>63</v>
      </c>
      <c r="C53" s="7" t="s">
        <v>74</v>
      </c>
      <c r="D53" s="7" t="s">
        <v>75</v>
      </c>
      <c r="E53" s="185">
        <f>SUM(E55:E56)</f>
        <v>105000</v>
      </c>
      <c r="F53" s="185">
        <f>SUM(F55:F56)</f>
        <v>0</v>
      </c>
      <c r="G53" s="9">
        <f t="shared" si="0"/>
        <v>0</v>
      </c>
      <c r="H53" s="10"/>
    </row>
    <row r="54" spans="1:9" ht="60">
      <c r="A54" s="10" t="s">
        <v>22</v>
      </c>
      <c r="B54" s="7" t="s">
        <v>63</v>
      </c>
      <c r="C54" s="7" t="s">
        <v>74</v>
      </c>
      <c r="D54" s="7" t="s">
        <v>6</v>
      </c>
      <c r="E54" s="25">
        <f>SUM(E55:E56)</f>
        <v>105000</v>
      </c>
      <c r="F54" s="25">
        <f>SUM(F55:F56)</f>
        <v>0</v>
      </c>
      <c r="G54" s="9">
        <f t="shared" si="0"/>
        <v>0</v>
      </c>
      <c r="H54" s="10"/>
    </row>
    <row r="55" spans="1:9" ht="48.6" customHeight="1">
      <c r="A55" s="10"/>
      <c r="B55" s="7"/>
      <c r="C55" s="7"/>
      <c r="D55" s="7"/>
      <c r="E55" s="15">
        <v>5000</v>
      </c>
      <c r="F55" s="25">
        <v>0</v>
      </c>
      <c r="G55" s="9">
        <f t="shared" si="0"/>
        <v>0</v>
      </c>
      <c r="H55" s="10" t="s">
        <v>76</v>
      </c>
    </row>
    <row r="56" spans="1:9" ht="46.2" customHeight="1">
      <c r="A56" s="10"/>
      <c r="B56" s="7"/>
      <c r="C56" s="7"/>
      <c r="D56" s="7"/>
      <c r="E56" s="15">
        <v>100000</v>
      </c>
      <c r="F56" s="25">
        <v>0</v>
      </c>
      <c r="G56" s="9">
        <f t="shared" si="0"/>
        <v>0</v>
      </c>
      <c r="H56" s="10" t="s">
        <v>531</v>
      </c>
      <c r="I56" t="s">
        <v>521</v>
      </c>
    </row>
    <row r="57" spans="1:9" ht="45">
      <c r="A57" s="10" t="s">
        <v>78</v>
      </c>
      <c r="B57" s="27"/>
      <c r="C57" s="28" t="s">
        <v>79</v>
      </c>
      <c r="D57" s="28"/>
      <c r="E57" s="22">
        <f>SUM(E58)</f>
        <v>231000</v>
      </c>
      <c r="F57" s="22">
        <f>SUM(F58)</f>
        <v>132240</v>
      </c>
      <c r="G57" s="9">
        <f t="shared" si="0"/>
        <v>57.246753246753244</v>
      </c>
      <c r="H57" s="23"/>
    </row>
    <row r="58" spans="1:9" ht="30">
      <c r="A58" s="10" t="s">
        <v>80</v>
      </c>
      <c r="B58" s="7" t="s">
        <v>81</v>
      </c>
      <c r="C58" s="7" t="s">
        <v>82</v>
      </c>
      <c r="D58" s="7"/>
      <c r="E58" s="30">
        <f>E59</f>
        <v>231000</v>
      </c>
      <c r="F58" s="30">
        <f>F59</f>
        <v>132240</v>
      </c>
      <c r="G58" s="9">
        <f t="shared" si="0"/>
        <v>57.246753246753244</v>
      </c>
      <c r="H58" s="10"/>
    </row>
    <row r="59" spans="1:9" ht="31.95" customHeight="1">
      <c r="A59" s="20" t="s">
        <v>47</v>
      </c>
      <c r="B59" s="7" t="s">
        <v>81</v>
      </c>
      <c r="C59" s="7" t="s">
        <v>82</v>
      </c>
      <c r="D59" s="7" t="s">
        <v>6</v>
      </c>
      <c r="E59" s="11">
        <v>231000</v>
      </c>
      <c r="F59" s="30">
        <v>132240</v>
      </c>
      <c r="G59" s="9">
        <f t="shared" si="0"/>
        <v>57.246753246753244</v>
      </c>
      <c r="H59" s="10" t="s">
        <v>83</v>
      </c>
      <c r="I59" s="82" t="s">
        <v>532</v>
      </c>
    </row>
    <row r="60" spans="1:9" ht="60">
      <c r="A60" s="10" t="s">
        <v>84</v>
      </c>
      <c r="B60" s="27"/>
      <c r="C60" s="28" t="s">
        <v>85</v>
      </c>
      <c r="D60" s="28"/>
      <c r="E60" s="22">
        <f>SUM(E61+E69)</f>
        <v>11722741.449999999</v>
      </c>
      <c r="F60" s="22">
        <f>SUM(F61+F69)</f>
        <v>547672.25</v>
      </c>
      <c r="G60" s="9">
        <f t="shared" si="0"/>
        <v>4.6718786073713154</v>
      </c>
      <c r="H60" s="23"/>
    </row>
    <row r="61" spans="1:9" ht="30.6">
      <c r="A61" s="29" t="s">
        <v>86</v>
      </c>
      <c r="B61" s="7" t="s">
        <v>81</v>
      </c>
      <c r="C61" s="7" t="s">
        <v>87</v>
      </c>
      <c r="D61" s="7"/>
      <c r="E61" s="30">
        <f>E62</f>
        <v>10914041.449999999</v>
      </c>
      <c r="F61" s="30">
        <f>F62</f>
        <v>542672.25</v>
      </c>
      <c r="G61" s="9">
        <f t="shared" si="0"/>
        <v>4.9722392249115019</v>
      </c>
      <c r="H61" s="10"/>
    </row>
    <row r="62" spans="1:9" ht="45">
      <c r="A62" s="20" t="s">
        <v>47</v>
      </c>
      <c r="B62" s="7" t="s">
        <v>81</v>
      </c>
      <c r="C62" s="7" t="s">
        <v>87</v>
      </c>
      <c r="D62" s="7" t="s">
        <v>6</v>
      </c>
      <c r="E62" s="30">
        <f>SUM(E63+E64)</f>
        <v>10914041.449999999</v>
      </c>
      <c r="F62" s="30">
        <f>SUM(F63+F64)</f>
        <v>542672.25</v>
      </c>
      <c r="G62" s="9">
        <f t="shared" si="0"/>
        <v>4.9722392249115019</v>
      </c>
      <c r="H62" s="10"/>
    </row>
    <row r="63" spans="1:9" ht="36.6" customHeight="1">
      <c r="A63" s="10"/>
      <c r="B63" s="7"/>
      <c r="C63" s="7"/>
      <c r="D63" s="7"/>
      <c r="E63" s="11">
        <v>9007061.4499999993</v>
      </c>
      <c r="F63" s="30">
        <v>363709.2</v>
      </c>
      <c r="G63" s="9">
        <f t="shared" si="0"/>
        <v>4.0380450607450893</v>
      </c>
      <c r="H63" s="10" t="s">
        <v>88</v>
      </c>
      <c r="I63" t="s">
        <v>533</v>
      </c>
    </row>
    <row r="64" spans="1:9" ht="15">
      <c r="A64" s="10"/>
      <c r="B64" s="7"/>
      <c r="C64" s="7"/>
      <c r="D64" s="7"/>
      <c r="E64" s="30">
        <f>SUM(E65:E68)</f>
        <v>1906980</v>
      </c>
      <c r="F64" s="30">
        <f>SUM(F65:F68)</f>
        <v>178963.05</v>
      </c>
      <c r="G64" s="9">
        <f t="shared" si="0"/>
        <v>9.384631721360476</v>
      </c>
      <c r="H64" s="10"/>
    </row>
    <row r="65" spans="1:9" ht="31.95" customHeight="1">
      <c r="A65" s="10"/>
      <c r="B65" s="7"/>
      <c r="C65" s="7"/>
      <c r="D65" s="7"/>
      <c r="E65" s="11">
        <v>313500</v>
      </c>
      <c r="F65" s="30">
        <v>13872.35</v>
      </c>
      <c r="G65" s="9">
        <f t="shared" si="0"/>
        <v>4.4249920255183417</v>
      </c>
      <c r="H65" s="10" t="s">
        <v>89</v>
      </c>
      <c r="I65" t="s">
        <v>521</v>
      </c>
    </row>
    <row r="66" spans="1:9" ht="159.6" customHeight="1">
      <c r="A66" s="10"/>
      <c r="B66" s="7"/>
      <c r="C66" s="7"/>
      <c r="D66" s="7"/>
      <c r="E66" s="11">
        <v>724480</v>
      </c>
      <c r="F66" s="30">
        <v>0</v>
      </c>
      <c r="G66" s="9">
        <f t="shared" si="0"/>
        <v>0</v>
      </c>
      <c r="H66" s="10" t="s">
        <v>401</v>
      </c>
      <c r="I66" t="s">
        <v>530</v>
      </c>
    </row>
    <row r="67" spans="1:9" ht="36.6" customHeight="1">
      <c r="A67" s="10"/>
      <c r="B67" s="7"/>
      <c r="C67" s="7"/>
      <c r="D67" s="7"/>
      <c r="E67" s="11">
        <v>19000</v>
      </c>
      <c r="F67" s="30">
        <v>15090.7</v>
      </c>
      <c r="G67" s="9">
        <f t="shared" si="0"/>
        <v>79.424736842105276</v>
      </c>
      <c r="H67" s="10" t="s">
        <v>90</v>
      </c>
      <c r="I67" t="s">
        <v>534</v>
      </c>
    </row>
    <row r="68" spans="1:9" ht="93.6" customHeight="1">
      <c r="A68" s="10"/>
      <c r="B68" s="7"/>
      <c r="C68" s="7"/>
      <c r="D68" s="7"/>
      <c r="E68" s="11">
        <v>850000</v>
      </c>
      <c r="F68" s="30">
        <v>150000</v>
      </c>
      <c r="G68" s="9">
        <f t="shared" si="0"/>
        <v>17.647058823529413</v>
      </c>
      <c r="H68" s="10" t="s">
        <v>642</v>
      </c>
      <c r="I68" t="s">
        <v>521</v>
      </c>
    </row>
    <row r="69" spans="1:9" ht="30.6">
      <c r="A69" s="29" t="s">
        <v>91</v>
      </c>
      <c r="B69" s="7" t="s">
        <v>92</v>
      </c>
      <c r="C69" s="7" t="s">
        <v>93</v>
      </c>
      <c r="D69" s="7"/>
      <c r="E69" s="30">
        <f>E70</f>
        <v>808700</v>
      </c>
      <c r="F69" s="30">
        <f>F70</f>
        <v>5000</v>
      </c>
      <c r="G69" s="9">
        <f t="shared" si="0"/>
        <v>0.61827624582663532</v>
      </c>
      <c r="H69" s="10"/>
    </row>
    <row r="70" spans="1:9" ht="36.75" customHeight="1">
      <c r="A70" s="20" t="s">
        <v>47</v>
      </c>
      <c r="B70" s="7" t="s">
        <v>92</v>
      </c>
      <c r="C70" s="7" t="s">
        <v>93</v>
      </c>
      <c r="D70" s="7" t="s">
        <v>6</v>
      </c>
      <c r="E70" s="30">
        <f>SUM(E71:E73)</f>
        <v>808700</v>
      </c>
      <c r="F70" s="30">
        <f>SUM(F71:F73)</f>
        <v>5000</v>
      </c>
      <c r="G70" s="9">
        <f t="shared" si="0"/>
        <v>0.61827624582663532</v>
      </c>
      <c r="H70" s="10"/>
    </row>
    <row r="71" spans="1:9" ht="72.599999999999994" customHeight="1">
      <c r="A71" s="10"/>
      <c r="B71" s="7"/>
      <c r="C71" s="7"/>
      <c r="D71" s="7"/>
      <c r="E71" s="11">
        <v>48000</v>
      </c>
      <c r="F71" s="30">
        <v>0</v>
      </c>
      <c r="G71" s="9">
        <f t="shared" si="0"/>
        <v>0</v>
      </c>
      <c r="H71" s="10" t="s">
        <v>504</v>
      </c>
      <c r="I71" t="s">
        <v>521</v>
      </c>
    </row>
    <row r="72" spans="1:9" ht="127.95" customHeight="1">
      <c r="A72" s="10"/>
      <c r="B72" s="7"/>
      <c r="C72" s="7"/>
      <c r="D72" s="7"/>
      <c r="E72" s="11">
        <v>753100</v>
      </c>
      <c r="F72" s="30">
        <v>5000</v>
      </c>
      <c r="G72" s="9">
        <f t="shared" ref="G72:G139" si="1">F72/E72*100</f>
        <v>0.66392245385738946</v>
      </c>
      <c r="H72" s="10" t="s">
        <v>624</v>
      </c>
      <c r="I72" t="s">
        <v>530</v>
      </c>
    </row>
    <row r="73" spans="1:9" ht="40.200000000000003" customHeight="1">
      <c r="A73" s="10"/>
      <c r="B73" s="28"/>
      <c r="C73" s="28"/>
      <c r="D73" s="28"/>
      <c r="E73" s="182">
        <v>7600</v>
      </c>
      <c r="F73" s="30">
        <v>0</v>
      </c>
      <c r="G73" s="9">
        <f t="shared" si="1"/>
        <v>0</v>
      </c>
      <c r="H73" s="10" t="s">
        <v>404</v>
      </c>
      <c r="I73" t="s">
        <v>521</v>
      </c>
    </row>
    <row r="74" spans="1:9" ht="90">
      <c r="A74" s="19" t="s">
        <v>94</v>
      </c>
      <c r="B74" s="27"/>
      <c r="C74" s="28" t="s">
        <v>95</v>
      </c>
      <c r="D74" s="28"/>
      <c r="E74" s="22">
        <f>SUM(E75)</f>
        <v>1423400</v>
      </c>
      <c r="F74" s="22">
        <f>SUM(F75)</f>
        <v>240247.07</v>
      </c>
      <c r="G74" s="9">
        <f t="shared" si="1"/>
        <v>16.878394688773358</v>
      </c>
      <c r="H74" s="23"/>
    </row>
    <row r="75" spans="1:9" ht="60">
      <c r="A75" s="19" t="s">
        <v>96</v>
      </c>
      <c r="B75" s="7" t="s">
        <v>97</v>
      </c>
      <c r="C75" s="28" t="s">
        <v>98</v>
      </c>
      <c r="D75" s="7"/>
      <c r="E75" s="25">
        <f>E76+E80</f>
        <v>1423400</v>
      </c>
      <c r="F75" s="25">
        <f>F76+F80</f>
        <v>240247.07</v>
      </c>
      <c r="G75" s="9">
        <f t="shared" si="1"/>
        <v>16.878394688773358</v>
      </c>
      <c r="H75" s="10"/>
    </row>
    <row r="76" spans="1:9" ht="60">
      <c r="A76" s="19" t="s">
        <v>99</v>
      </c>
      <c r="B76" s="7" t="s">
        <v>97</v>
      </c>
      <c r="C76" s="28" t="s">
        <v>98</v>
      </c>
      <c r="D76" s="7" t="s">
        <v>100</v>
      </c>
      <c r="E76" s="25">
        <f>SUM(E77:E79)</f>
        <v>1359112</v>
      </c>
      <c r="F76" s="25">
        <f>SUM(F77:F79)</f>
        <v>228374.86000000002</v>
      </c>
      <c r="G76" s="9">
        <f t="shared" si="1"/>
        <v>16.80324064536256</v>
      </c>
      <c r="H76" s="10"/>
    </row>
    <row r="77" spans="1:9" ht="15">
      <c r="A77" s="19"/>
      <c r="B77" s="7"/>
      <c r="C77" s="28"/>
      <c r="D77" s="7"/>
      <c r="E77" s="15">
        <v>1040952</v>
      </c>
      <c r="F77" s="25">
        <v>175336.1</v>
      </c>
      <c r="G77" s="9">
        <f t="shared" si="1"/>
        <v>16.843821809266903</v>
      </c>
      <c r="H77" s="10" t="s">
        <v>101</v>
      </c>
      <c r="I77" t="s">
        <v>537</v>
      </c>
    </row>
    <row r="78" spans="1:9" ht="15">
      <c r="A78" s="19"/>
      <c r="B78" s="7"/>
      <c r="C78" s="28"/>
      <c r="D78" s="7"/>
      <c r="E78" s="15">
        <v>5000</v>
      </c>
      <c r="F78" s="25">
        <v>2298</v>
      </c>
      <c r="G78" s="9">
        <f t="shared" si="1"/>
        <v>45.96</v>
      </c>
      <c r="H78" s="10" t="s">
        <v>102</v>
      </c>
      <c r="I78" t="s">
        <v>538</v>
      </c>
    </row>
    <row r="79" spans="1:9" ht="15">
      <c r="A79" s="19"/>
      <c r="B79" s="7"/>
      <c r="C79" s="28"/>
      <c r="D79" s="7"/>
      <c r="E79" s="15">
        <v>313160</v>
      </c>
      <c r="F79" s="25">
        <v>50740.76</v>
      </c>
      <c r="G79" s="9">
        <f t="shared" si="1"/>
        <v>16.202822838165794</v>
      </c>
      <c r="H79" s="10" t="s">
        <v>103</v>
      </c>
      <c r="I79" t="s">
        <v>539</v>
      </c>
    </row>
    <row r="80" spans="1:9" ht="26.25" customHeight="1">
      <c r="A80" s="10" t="s">
        <v>104</v>
      </c>
      <c r="B80" s="7" t="s">
        <v>97</v>
      </c>
      <c r="C80" s="28" t="s">
        <v>98</v>
      </c>
      <c r="D80" s="7" t="s">
        <v>6</v>
      </c>
      <c r="E80" s="30">
        <f>SUM(E81+E83)</f>
        <v>64288</v>
      </c>
      <c r="F80" s="30">
        <f>SUM(F81+F83)</f>
        <v>11872.21</v>
      </c>
      <c r="G80" s="9">
        <f t="shared" si="1"/>
        <v>18.467225609756095</v>
      </c>
      <c r="H80" s="10"/>
    </row>
    <row r="81" spans="1:9" ht="15">
      <c r="A81" s="10"/>
      <c r="B81" s="7"/>
      <c r="C81" s="28"/>
      <c r="D81" s="7"/>
      <c r="E81" s="11">
        <f>SUM(E82:E82)</f>
        <v>40000</v>
      </c>
      <c r="F81" s="11">
        <f>SUM(F82:F82)</f>
        <v>7115.15</v>
      </c>
      <c r="G81" s="9">
        <f t="shared" si="1"/>
        <v>17.787875</v>
      </c>
      <c r="H81" s="10"/>
    </row>
    <row r="82" spans="1:9" ht="15">
      <c r="A82" s="10"/>
      <c r="B82" s="7"/>
      <c r="C82" s="28"/>
      <c r="D82" s="7"/>
      <c r="E82" s="11">
        <v>40000</v>
      </c>
      <c r="F82" s="30">
        <v>7115.15</v>
      </c>
      <c r="G82" s="9">
        <f t="shared" si="1"/>
        <v>17.787875</v>
      </c>
      <c r="H82" s="10" t="s">
        <v>105</v>
      </c>
      <c r="I82" t="s">
        <v>535</v>
      </c>
    </row>
    <row r="83" spans="1:9" ht="15">
      <c r="A83" s="10"/>
      <c r="B83" s="7"/>
      <c r="C83" s="28"/>
      <c r="D83" s="7"/>
      <c r="E83" s="11">
        <f>SUM(E84:E85)</f>
        <v>24288</v>
      </c>
      <c r="F83" s="11">
        <f>SUM(F84:F85)</f>
        <v>4757.0599999999995</v>
      </c>
      <c r="G83" s="9">
        <f t="shared" si="1"/>
        <v>19.58605072463768</v>
      </c>
      <c r="H83" s="10"/>
    </row>
    <row r="84" spans="1:9" ht="15">
      <c r="A84" s="10"/>
      <c r="B84" s="7"/>
      <c r="C84" s="28"/>
      <c r="D84" s="7"/>
      <c r="E84" s="11">
        <v>13288</v>
      </c>
      <c r="F84" s="30">
        <v>2214.56</v>
      </c>
      <c r="G84" s="9">
        <f t="shared" si="1"/>
        <v>16.665863937387115</v>
      </c>
      <c r="H84" s="10" t="s">
        <v>107</v>
      </c>
      <c r="I84" t="s">
        <v>534</v>
      </c>
    </row>
    <row r="85" spans="1:9" ht="15">
      <c r="A85" s="10"/>
      <c r="B85" s="7"/>
      <c r="C85" s="28"/>
      <c r="D85" s="7"/>
      <c r="E85" s="11">
        <v>11000</v>
      </c>
      <c r="F85" s="30">
        <v>2542.5</v>
      </c>
      <c r="G85" s="9">
        <f t="shared" si="1"/>
        <v>23.113636363636363</v>
      </c>
      <c r="H85" s="10" t="s">
        <v>108</v>
      </c>
      <c r="I85" t="s">
        <v>536</v>
      </c>
    </row>
    <row r="86" spans="1:9" ht="90">
      <c r="A86" s="12" t="s">
        <v>109</v>
      </c>
      <c r="B86" s="224"/>
      <c r="C86" s="225" t="s">
        <v>110</v>
      </c>
      <c r="D86" s="226"/>
      <c r="E86" s="211">
        <f>SUM(E87+E130+E144+E147+E150+E153)</f>
        <v>94783485</v>
      </c>
      <c r="F86" s="211">
        <f>SUM(F87+F130+F144+F147+F150+F153)</f>
        <v>15866068.870000001</v>
      </c>
      <c r="G86" s="9">
        <f t="shared" si="1"/>
        <v>16.739275697659778</v>
      </c>
      <c r="H86" s="9"/>
    </row>
    <row r="87" spans="1:9" ht="75">
      <c r="A87" s="19" t="s">
        <v>111</v>
      </c>
      <c r="B87" s="21"/>
      <c r="C87" s="7" t="s">
        <v>112</v>
      </c>
      <c r="D87" s="7"/>
      <c r="E87" s="22">
        <f>SUM(E88+E110+E114)</f>
        <v>38943100</v>
      </c>
      <c r="F87" s="22">
        <f>SUM(F88+F110+F114)</f>
        <v>6648345.8300000001</v>
      </c>
      <c r="G87" s="9">
        <f t="shared" si="1"/>
        <v>17.071948124314705</v>
      </c>
      <c r="H87" s="23"/>
    </row>
    <row r="88" spans="1:9" ht="45">
      <c r="A88" s="31" t="s">
        <v>113</v>
      </c>
      <c r="B88" s="7" t="s">
        <v>114</v>
      </c>
      <c r="C88" s="205" t="s">
        <v>115</v>
      </c>
      <c r="D88" s="7"/>
      <c r="E88" s="30">
        <f>SUM(E89+E92+E109)</f>
        <v>16585456</v>
      </c>
      <c r="F88" s="30">
        <f>SUM(F89+F92+F109)</f>
        <v>2891040.4999999995</v>
      </c>
      <c r="G88" s="9">
        <f t="shared" si="1"/>
        <v>17.431178859357253</v>
      </c>
      <c r="H88" s="10"/>
    </row>
    <row r="89" spans="1:9" ht="60">
      <c r="A89" s="19" t="s">
        <v>99</v>
      </c>
      <c r="B89" s="7" t="s">
        <v>114</v>
      </c>
      <c r="C89" s="7" t="s">
        <v>115</v>
      </c>
      <c r="D89" s="7" t="s">
        <v>100</v>
      </c>
      <c r="E89" s="30">
        <f>SUM(E90:E91)</f>
        <v>15218336</v>
      </c>
      <c r="F89" s="30">
        <f>SUM(F90:F91)</f>
        <v>2728639.1399999997</v>
      </c>
      <c r="G89" s="9">
        <f t="shared" si="1"/>
        <v>17.929944114783638</v>
      </c>
      <c r="H89" s="10"/>
    </row>
    <row r="90" spans="1:9" ht="30">
      <c r="A90" s="31"/>
      <c r="B90" s="7"/>
      <c r="C90" s="7"/>
      <c r="D90" s="7"/>
      <c r="E90" s="11">
        <v>15117646</v>
      </c>
      <c r="F90" s="30">
        <v>2722624.3</v>
      </c>
      <c r="G90" s="9">
        <f t="shared" si="1"/>
        <v>18.009578343083309</v>
      </c>
      <c r="H90" s="10" t="s">
        <v>506</v>
      </c>
    </row>
    <row r="91" spans="1:9" ht="50.25" customHeight="1">
      <c r="A91" s="31"/>
      <c r="B91" s="7"/>
      <c r="C91" s="7"/>
      <c r="D91" s="7"/>
      <c r="E91" s="11">
        <v>100690</v>
      </c>
      <c r="F91" s="30">
        <v>6014.84</v>
      </c>
      <c r="G91" s="9">
        <f t="shared" si="1"/>
        <v>5.9736220081438081</v>
      </c>
      <c r="H91" s="10" t="s">
        <v>507</v>
      </c>
    </row>
    <row r="92" spans="1:9" ht="31.95" customHeight="1">
      <c r="A92" s="10" t="s">
        <v>104</v>
      </c>
      <c r="B92" s="7" t="s">
        <v>114</v>
      </c>
      <c r="C92" s="7" t="s">
        <v>115</v>
      </c>
      <c r="D92" s="7" t="s">
        <v>6</v>
      </c>
      <c r="E92" s="30">
        <f>SUM(E93+E102)</f>
        <v>1355120</v>
      </c>
      <c r="F92" s="30">
        <f>SUM(F93+F102)</f>
        <v>162401.35999999999</v>
      </c>
      <c r="G92" s="9">
        <f t="shared" si="1"/>
        <v>11.984278883050946</v>
      </c>
      <c r="H92" s="10"/>
    </row>
    <row r="93" spans="1:9" ht="15">
      <c r="A93" s="19"/>
      <c r="B93" s="7"/>
      <c r="C93" s="7"/>
      <c r="D93" s="7"/>
      <c r="E93" s="11">
        <f>SUM(E94:E101)</f>
        <v>925600</v>
      </c>
      <c r="F93" s="11">
        <f>SUM(F94:F101)</f>
        <v>125039.86</v>
      </c>
      <c r="G93" s="9">
        <f t="shared" si="1"/>
        <v>13.509060069144338</v>
      </c>
      <c r="H93" s="10"/>
    </row>
    <row r="94" spans="1:9" ht="30">
      <c r="A94" s="19"/>
      <c r="B94" s="7"/>
      <c r="C94" s="7"/>
      <c r="D94" s="7"/>
      <c r="E94" s="11">
        <v>42000</v>
      </c>
      <c r="F94" s="30">
        <v>5630</v>
      </c>
      <c r="G94" s="9">
        <f t="shared" si="1"/>
        <v>13.404761904761905</v>
      </c>
      <c r="H94" s="10" t="s">
        <v>484</v>
      </c>
      <c r="I94" t="s">
        <v>540</v>
      </c>
    </row>
    <row r="95" spans="1:9" ht="36.6" customHeight="1">
      <c r="A95" s="19"/>
      <c r="B95" s="7"/>
      <c r="C95" s="7"/>
      <c r="D95" s="7"/>
      <c r="E95" s="11">
        <v>199175.16</v>
      </c>
      <c r="F95" s="30">
        <v>33195.86</v>
      </c>
      <c r="G95" s="9">
        <f t="shared" si="1"/>
        <v>16.666666666666664</v>
      </c>
      <c r="H95" s="10" t="s">
        <v>116</v>
      </c>
      <c r="I95" t="s">
        <v>541</v>
      </c>
    </row>
    <row r="96" spans="1:9" ht="18" customHeight="1">
      <c r="A96" s="19"/>
      <c r="B96" s="7"/>
      <c r="C96" s="7"/>
      <c r="D96" s="7"/>
      <c r="E96" s="11">
        <v>90872.84</v>
      </c>
      <c r="F96" s="30">
        <v>0</v>
      </c>
      <c r="G96" s="9">
        <f t="shared" si="1"/>
        <v>0</v>
      </c>
      <c r="H96" s="10" t="s">
        <v>117</v>
      </c>
      <c r="I96" t="s">
        <v>541</v>
      </c>
    </row>
    <row r="97" spans="1:9" ht="32.4" customHeight="1">
      <c r="A97" s="19"/>
      <c r="B97" s="7"/>
      <c r="C97" s="7"/>
      <c r="D97" s="7"/>
      <c r="E97" s="11">
        <v>11000</v>
      </c>
      <c r="F97" s="30">
        <v>10999</v>
      </c>
      <c r="G97" s="9">
        <f t="shared" si="1"/>
        <v>99.990909090909085</v>
      </c>
      <c r="H97" s="10" t="s">
        <v>628</v>
      </c>
    </row>
    <row r="98" spans="1:9" ht="15">
      <c r="A98" s="19"/>
      <c r="B98" s="7"/>
      <c r="C98" s="7"/>
      <c r="D98" s="7"/>
      <c r="E98" s="11">
        <v>4552</v>
      </c>
      <c r="F98" s="30">
        <v>999</v>
      </c>
      <c r="G98" s="9">
        <f t="shared" si="1"/>
        <v>21.946397188049211</v>
      </c>
      <c r="H98" s="10" t="s">
        <v>118</v>
      </c>
      <c r="I98" t="s">
        <v>541</v>
      </c>
    </row>
    <row r="99" spans="1:9" ht="60.6" customHeight="1">
      <c r="A99" s="19"/>
      <c r="B99" s="7"/>
      <c r="C99" s="7"/>
      <c r="D99" s="7"/>
      <c r="E99" s="11">
        <v>395000</v>
      </c>
      <c r="F99" s="30">
        <v>0</v>
      </c>
      <c r="G99" s="9">
        <f t="shared" si="1"/>
        <v>0</v>
      </c>
      <c r="H99" s="10" t="s">
        <v>485</v>
      </c>
    </row>
    <row r="100" spans="1:9" ht="54.6" customHeight="1">
      <c r="A100" s="19"/>
      <c r="B100" s="7"/>
      <c r="C100" s="7"/>
      <c r="D100" s="7"/>
      <c r="E100" s="11">
        <v>148000</v>
      </c>
      <c r="F100" s="30">
        <v>72998</v>
      </c>
      <c r="G100" s="9">
        <f t="shared" si="1"/>
        <v>49.32297297297297</v>
      </c>
      <c r="H100" s="10" t="s">
        <v>509</v>
      </c>
      <c r="I100" t="s">
        <v>542</v>
      </c>
    </row>
    <row r="101" spans="1:9" ht="17.25" customHeight="1">
      <c r="A101" s="19"/>
      <c r="B101" s="7"/>
      <c r="C101" s="7"/>
      <c r="D101" s="7"/>
      <c r="E101" s="11">
        <v>35000</v>
      </c>
      <c r="F101" s="30">
        <v>1218</v>
      </c>
      <c r="G101" s="9">
        <f t="shared" si="1"/>
        <v>3.4799999999999995</v>
      </c>
      <c r="H101" s="10" t="s">
        <v>119</v>
      </c>
      <c r="I101" t="s">
        <v>543</v>
      </c>
    </row>
    <row r="102" spans="1:9" ht="15">
      <c r="A102" s="19"/>
      <c r="B102" s="7"/>
      <c r="C102" s="7"/>
      <c r="D102" s="7"/>
      <c r="E102" s="11">
        <f>SUM(E103:E108)</f>
        <v>429520</v>
      </c>
      <c r="F102" s="11">
        <f>SUM(F103:F108)</f>
        <v>37361.5</v>
      </c>
      <c r="G102" s="9">
        <f t="shared" si="1"/>
        <v>8.6984308064816531</v>
      </c>
      <c r="H102" s="10"/>
    </row>
    <row r="103" spans="1:9" ht="15">
      <c r="A103" s="19"/>
      <c r="B103" s="7"/>
      <c r="C103" s="7"/>
      <c r="D103" s="7"/>
      <c r="E103" s="11">
        <v>25600</v>
      </c>
      <c r="F103" s="30">
        <v>6467.5</v>
      </c>
      <c r="G103" s="9">
        <f t="shared" si="1"/>
        <v>25.263671875</v>
      </c>
      <c r="H103" s="10" t="s">
        <v>106</v>
      </c>
      <c r="I103" t="s">
        <v>544</v>
      </c>
    </row>
    <row r="104" spans="1:9" ht="33" customHeight="1">
      <c r="A104" s="19"/>
      <c r="B104" s="7"/>
      <c r="C104" s="7"/>
      <c r="D104" s="7"/>
      <c r="E104" s="11">
        <v>12920</v>
      </c>
      <c r="F104" s="30">
        <v>0</v>
      </c>
      <c r="G104" s="9">
        <f t="shared" si="1"/>
        <v>0</v>
      </c>
      <c r="H104" s="10" t="s">
        <v>120</v>
      </c>
    </row>
    <row r="105" spans="1:9" ht="33" customHeight="1">
      <c r="A105" s="19"/>
      <c r="B105" s="7"/>
      <c r="C105" s="7"/>
      <c r="D105" s="7"/>
      <c r="E105" s="11">
        <v>24000</v>
      </c>
      <c r="F105" s="30">
        <v>0</v>
      </c>
      <c r="G105" s="9">
        <f t="shared" si="1"/>
        <v>0</v>
      </c>
      <c r="H105" s="10" t="s">
        <v>629</v>
      </c>
    </row>
    <row r="106" spans="1:9" ht="15">
      <c r="A106" s="19"/>
      <c r="B106" s="7"/>
      <c r="C106" s="7"/>
      <c r="D106" s="7"/>
      <c r="E106" s="11">
        <v>22000</v>
      </c>
      <c r="F106" s="30">
        <v>0</v>
      </c>
      <c r="G106" s="9">
        <f t="shared" si="1"/>
        <v>0</v>
      </c>
      <c r="H106" s="10" t="s">
        <v>121</v>
      </c>
    </row>
    <row r="107" spans="1:9" ht="31.95" customHeight="1">
      <c r="A107" s="19"/>
      <c r="B107" s="7"/>
      <c r="C107" s="7"/>
      <c r="D107" s="7"/>
      <c r="E107" s="11">
        <v>30000</v>
      </c>
      <c r="F107" s="30">
        <v>29994</v>
      </c>
      <c r="G107" s="9">
        <f t="shared" si="1"/>
        <v>99.98</v>
      </c>
      <c r="H107" s="10" t="s">
        <v>510</v>
      </c>
      <c r="I107" t="s">
        <v>525</v>
      </c>
    </row>
    <row r="108" spans="1:9" ht="30" customHeight="1">
      <c r="A108" s="19"/>
      <c r="B108" s="7"/>
      <c r="C108" s="7"/>
      <c r="D108" s="7"/>
      <c r="E108" s="11">
        <v>315000</v>
      </c>
      <c r="F108" s="30">
        <v>900</v>
      </c>
      <c r="G108" s="9">
        <f t="shared" si="1"/>
        <v>0.2857142857142857</v>
      </c>
      <c r="H108" s="10" t="s">
        <v>140</v>
      </c>
      <c r="I108" t="s">
        <v>523</v>
      </c>
    </row>
    <row r="109" spans="1:9" ht="30">
      <c r="A109" s="19" t="s">
        <v>122</v>
      </c>
      <c r="B109" s="7" t="s">
        <v>114</v>
      </c>
      <c r="C109" s="7" t="s">
        <v>115</v>
      </c>
      <c r="D109" s="7" t="s">
        <v>123</v>
      </c>
      <c r="E109" s="11">
        <v>12000</v>
      </c>
      <c r="F109" s="30">
        <v>0</v>
      </c>
      <c r="G109" s="9">
        <f t="shared" si="1"/>
        <v>0</v>
      </c>
      <c r="H109" s="10" t="s">
        <v>508</v>
      </c>
      <c r="I109" s="178" t="s">
        <v>545</v>
      </c>
    </row>
    <row r="110" spans="1:9" ht="45">
      <c r="A110" s="31" t="s">
        <v>124</v>
      </c>
      <c r="B110" s="7" t="s">
        <v>114</v>
      </c>
      <c r="C110" s="205" t="s">
        <v>125</v>
      </c>
      <c r="D110" s="7"/>
      <c r="E110" s="30">
        <f>SUM(E111)</f>
        <v>2082144</v>
      </c>
      <c r="F110" s="30">
        <f>SUM(F111)</f>
        <v>335339.32</v>
      </c>
      <c r="G110" s="9">
        <f t="shared" si="1"/>
        <v>16.105481657368557</v>
      </c>
      <c r="H110" s="10"/>
    </row>
    <row r="111" spans="1:9" ht="60">
      <c r="A111" s="19" t="s">
        <v>99</v>
      </c>
      <c r="B111" s="7" t="s">
        <v>114</v>
      </c>
      <c r="C111" s="7" t="s">
        <v>125</v>
      </c>
      <c r="D111" s="7" t="s">
        <v>100</v>
      </c>
      <c r="E111" s="30">
        <f>SUM(E112:E113)</f>
        <v>2082144</v>
      </c>
      <c r="F111" s="30">
        <f>SUM(F112:F113)</f>
        <v>335339.32</v>
      </c>
      <c r="G111" s="9">
        <f t="shared" si="1"/>
        <v>16.105481657368557</v>
      </c>
      <c r="H111" s="10"/>
    </row>
    <row r="112" spans="1:9" ht="30">
      <c r="A112" s="31"/>
      <c r="B112" s="7"/>
      <c r="C112" s="7"/>
      <c r="D112" s="7"/>
      <c r="E112" s="15">
        <v>2078454</v>
      </c>
      <c r="F112" s="25">
        <v>334124.48</v>
      </c>
      <c r="G112" s="9">
        <f t="shared" si="1"/>
        <v>16.075625440832464</v>
      </c>
      <c r="H112" s="10" t="s">
        <v>506</v>
      </c>
    </row>
    <row r="113" spans="1:9" ht="50.4" customHeight="1">
      <c r="A113" s="31"/>
      <c r="B113" s="7"/>
      <c r="C113" s="7"/>
      <c r="D113" s="7"/>
      <c r="E113" s="15">
        <v>3690</v>
      </c>
      <c r="F113" s="25">
        <v>1214.8399999999999</v>
      </c>
      <c r="G113" s="9">
        <f t="shared" si="1"/>
        <v>32.922493224932246</v>
      </c>
      <c r="H113" s="10" t="s">
        <v>511</v>
      </c>
    </row>
    <row r="114" spans="1:9" ht="45.6">
      <c r="A114" s="29" t="s">
        <v>126</v>
      </c>
      <c r="B114" s="7" t="s">
        <v>114</v>
      </c>
      <c r="C114" s="205" t="s">
        <v>127</v>
      </c>
      <c r="D114" s="7"/>
      <c r="E114" s="25">
        <f>E115+E120</f>
        <v>20275500</v>
      </c>
      <c r="F114" s="25">
        <f>F115+F120</f>
        <v>3421966.0100000002</v>
      </c>
      <c r="G114" s="9">
        <f t="shared" si="1"/>
        <v>16.877344627752709</v>
      </c>
      <c r="H114" s="10"/>
    </row>
    <row r="115" spans="1:9" ht="32.4" customHeight="1">
      <c r="A115" s="19" t="s">
        <v>99</v>
      </c>
      <c r="B115" s="7" t="s">
        <v>114</v>
      </c>
      <c r="C115" s="7" t="s">
        <v>127</v>
      </c>
      <c r="D115" s="7" t="s">
        <v>100</v>
      </c>
      <c r="E115" s="25">
        <f>SUM(E116:E119)</f>
        <v>19461896</v>
      </c>
      <c r="F115" s="25">
        <f>SUM(F116:F119)</f>
        <v>3236146.16</v>
      </c>
      <c r="G115" s="9">
        <f t="shared" si="1"/>
        <v>16.62811351987494</v>
      </c>
      <c r="H115" s="10"/>
    </row>
    <row r="116" spans="1:9" ht="15">
      <c r="A116" s="31"/>
      <c r="B116" s="7"/>
      <c r="C116" s="7"/>
      <c r="D116" s="7"/>
      <c r="E116" s="15">
        <v>14931690.869999999</v>
      </c>
      <c r="F116" s="25">
        <v>2507367.98</v>
      </c>
      <c r="G116" s="9">
        <f t="shared" si="1"/>
        <v>16.792257500037568</v>
      </c>
      <c r="H116" s="10" t="s">
        <v>101</v>
      </c>
    </row>
    <row r="117" spans="1:9" ht="29.4" customHeight="1">
      <c r="A117" s="31"/>
      <c r="B117" s="7"/>
      <c r="C117" s="7"/>
      <c r="D117" s="7"/>
      <c r="E117" s="15">
        <v>690</v>
      </c>
      <c r="F117" s="25">
        <v>115</v>
      </c>
      <c r="G117" s="9">
        <f t="shared" si="1"/>
        <v>16.666666666666664</v>
      </c>
      <c r="H117" s="10" t="s">
        <v>128</v>
      </c>
    </row>
    <row r="118" spans="1:9" ht="29.4" customHeight="1">
      <c r="A118" s="31"/>
      <c r="B118" s="7"/>
      <c r="C118" s="7"/>
      <c r="D118" s="7"/>
      <c r="E118" s="15">
        <v>15672.13</v>
      </c>
      <c r="F118" s="25">
        <v>9753.2900000000009</v>
      </c>
      <c r="G118" s="9"/>
      <c r="H118" s="10" t="s">
        <v>450</v>
      </c>
    </row>
    <row r="119" spans="1:9" ht="15">
      <c r="A119" s="31"/>
      <c r="B119" s="7"/>
      <c r="C119" s="7"/>
      <c r="D119" s="7"/>
      <c r="E119" s="15">
        <v>4513843</v>
      </c>
      <c r="F119" s="25">
        <v>718909.89</v>
      </c>
      <c r="G119" s="9">
        <f t="shared" si="1"/>
        <v>15.926781015644542</v>
      </c>
      <c r="H119" s="10" t="s">
        <v>103</v>
      </c>
    </row>
    <row r="120" spans="1:9" ht="27" customHeight="1">
      <c r="A120" s="10" t="s">
        <v>104</v>
      </c>
      <c r="B120" s="7" t="s">
        <v>114</v>
      </c>
      <c r="C120" s="7" t="s">
        <v>127</v>
      </c>
      <c r="D120" s="7" t="s">
        <v>6</v>
      </c>
      <c r="E120" s="25">
        <f>SUM(E121+E126)</f>
        <v>813604</v>
      </c>
      <c r="F120" s="25">
        <f>SUM(F121+F126)</f>
        <v>185819.84999999998</v>
      </c>
      <c r="G120" s="9">
        <f t="shared" si="1"/>
        <v>22.839102315131189</v>
      </c>
      <c r="H120" s="10"/>
    </row>
    <row r="121" spans="1:9" ht="15">
      <c r="A121" s="19"/>
      <c r="B121" s="7"/>
      <c r="C121" s="7"/>
      <c r="D121" s="7"/>
      <c r="E121" s="15">
        <f>SUM(E122:E125)</f>
        <v>423834</v>
      </c>
      <c r="F121" s="15">
        <f>SUM(F122:F125)</f>
        <v>111816</v>
      </c>
      <c r="G121" s="9">
        <f t="shared" si="1"/>
        <v>26.382026925635984</v>
      </c>
      <c r="H121" s="10"/>
    </row>
    <row r="122" spans="1:9" ht="19.5" customHeight="1">
      <c r="A122" s="19"/>
      <c r="B122" s="7"/>
      <c r="C122" s="7"/>
      <c r="D122" s="7"/>
      <c r="E122" s="15">
        <v>74700</v>
      </c>
      <c r="F122" s="25">
        <v>19900</v>
      </c>
      <c r="G122" s="9">
        <f t="shared" si="1"/>
        <v>26.639892904953143</v>
      </c>
      <c r="H122" s="10" t="s">
        <v>129</v>
      </c>
      <c r="I122" t="s">
        <v>540</v>
      </c>
    </row>
    <row r="123" spans="1:9" ht="18" customHeight="1">
      <c r="A123" s="19"/>
      <c r="B123" s="7"/>
      <c r="C123" s="7"/>
      <c r="D123" s="7"/>
      <c r="E123" s="15">
        <v>170800</v>
      </c>
      <c r="F123" s="25">
        <v>0</v>
      </c>
      <c r="G123" s="9">
        <f t="shared" si="1"/>
        <v>0</v>
      </c>
      <c r="H123" s="10" t="s">
        <v>130</v>
      </c>
      <c r="I123" t="s">
        <v>541</v>
      </c>
    </row>
    <row r="124" spans="1:9" ht="14.25" customHeight="1">
      <c r="A124" s="19"/>
      <c r="B124" s="7"/>
      <c r="C124" s="7"/>
      <c r="D124" s="7"/>
      <c r="E124" s="15">
        <v>33900</v>
      </c>
      <c r="F124" s="25">
        <v>7130</v>
      </c>
      <c r="G124" s="9">
        <f t="shared" si="1"/>
        <v>21.032448377581119</v>
      </c>
      <c r="H124" s="10" t="s">
        <v>131</v>
      </c>
      <c r="I124" t="s">
        <v>543</v>
      </c>
    </row>
    <row r="125" spans="1:9" ht="14.25" customHeight="1">
      <c r="A125" s="19"/>
      <c r="B125" s="7"/>
      <c r="C125" s="7"/>
      <c r="D125" s="7"/>
      <c r="E125" s="15">
        <v>144434</v>
      </c>
      <c r="F125" s="25">
        <v>84786</v>
      </c>
      <c r="G125" s="9">
        <f t="shared" si="1"/>
        <v>58.702244623842034</v>
      </c>
      <c r="H125" s="10" t="s">
        <v>505</v>
      </c>
      <c r="I125" t="s">
        <v>542</v>
      </c>
    </row>
    <row r="126" spans="1:9" ht="15">
      <c r="A126" s="19"/>
      <c r="B126" s="7"/>
      <c r="C126" s="7"/>
      <c r="D126" s="7"/>
      <c r="E126" s="15">
        <f>SUM(E127:E129)</f>
        <v>389770</v>
      </c>
      <c r="F126" s="15">
        <f>SUM(F127:F129)</f>
        <v>74003.849999999991</v>
      </c>
      <c r="G126" s="9">
        <f t="shared" si="1"/>
        <v>18.986543346075887</v>
      </c>
      <c r="H126" s="10"/>
    </row>
    <row r="127" spans="1:9" ht="34.950000000000003" customHeight="1">
      <c r="A127" s="19"/>
      <c r="B127" s="7"/>
      <c r="C127" s="7"/>
      <c r="D127" s="7"/>
      <c r="E127" s="15">
        <v>69113</v>
      </c>
      <c r="F127" s="25">
        <v>37573.449999999997</v>
      </c>
      <c r="G127" s="9">
        <f t="shared" si="1"/>
        <v>54.365242429065439</v>
      </c>
      <c r="H127" s="10" t="s">
        <v>132</v>
      </c>
      <c r="I127" t="s">
        <v>534</v>
      </c>
    </row>
    <row r="128" spans="1:9" ht="31.2" customHeight="1">
      <c r="A128" s="19"/>
      <c r="B128" s="7"/>
      <c r="C128" s="7"/>
      <c r="D128" s="7"/>
      <c r="E128" s="15">
        <v>5553</v>
      </c>
      <c r="F128" s="25">
        <v>970.77</v>
      </c>
      <c r="G128" s="9">
        <f t="shared" si="1"/>
        <v>17.481901674770395</v>
      </c>
      <c r="H128" s="10" t="s">
        <v>133</v>
      </c>
      <c r="I128" t="s">
        <v>530</v>
      </c>
    </row>
    <row r="129" spans="1:9" ht="17.25" customHeight="1">
      <c r="A129" s="19"/>
      <c r="B129" s="7"/>
      <c r="C129" s="7"/>
      <c r="D129" s="7"/>
      <c r="E129" s="15">
        <v>315104</v>
      </c>
      <c r="F129" s="25">
        <v>35459.629999999997</v>
      </c>
      <c r="G129" s="9">
        <f t="shared" si="1"/>
        <v>11.253310018279679</v>
      </c>
      <c r="H129" s="10" t="s">
        <v>134</v>
      </c>
      <c r="I129" t="s">
        <v>521</v>
      </c>
    </row>
    <row r="130" spans="1:9" ht="75">
      <c r="A130" s="19" t="s">
        <v>135</v>
      </c>
      <c r="B130" s="21"/>
      <c r="C130" s="7" t="s">
        <v>136</v>
      </c>
      <c r="D130" s="7"/>
      <c r="E130" s="22">
        <f>SUM(E131+E137+E140+E142+E133)</f>
        <v>325385</v>
      </c>
      <c r="F130" s="22">
        <f>SUM(F131+F137+F140+F142+F133)</f>
        <v>105871.29999999999</v>
      </c>
      <c r="G130" s="9">
        <f t="shared" si="1"/>
        <v>32.537240499715722</v>
      </c>
      <c r="H130" s="23"/>
    </row>
    <row r="131" spans="1:9" ht="75">
      <c r="A131" s="32" t="s">
        <v>137</v>
      </c>
      <c r="B131" s="7" t="s">
        <v>138</v>
      </c>
      <c r="C131" s="7" t="s">
        <v>139</v>
      </c>
      <c r="D131" s="7"/>
      <c r="E131" s="30">
        <f>SUM(E132)</f>
        <v>0</v>
      </c>
      <c r="F131" s="30">
        <f>SUM(F132)</f>
        <v>0</v>
      </c>
      <c r="G131" s="9" t="e">
        <f t="shared" si="1"/>
        <v>#DIV/0!</v>
      </c>
      <c r="H131" s="10"/>
    </row>
    <row r="132" spans="1:9" ht="60">
      <c r="A132" s="10" t="s">
        <v>104</v>
      </c>
      <c r="B132" s="7" t="s">
        <v>138</v>
      </c>
      <c r="C132" s="7" t="s">
        <v>139</v>
      </c>
      <c r="D132" s="7" t="s">
        <v>6</v>
      </c>
      <c r="E132" s="11">
        <v>0</v>
      </c>
      <c r="F132" s="30"/>
      <c r="G132" s="9" t="e">
        <f t="shared" si="1"/>
        <v>#DIV/0!</v>
      </c>
      <c r="H132" s="10" t="s">
        <v>140</v>
      </c>
      <c r="I132" s="81" t="s">
        <v>523</v>
      </c>
    </row>
    <row r="133" spans="1:9" ht="45">
      <c r="A133" s="13" t="s">
        <v>141</v>
      </c>
      <c r="B133" s="7" t="s">
        <v>142</v>
      </c>
      <c r="C133" s="7" t="s">
        <v>143</v>
      </c>
      <c r="D133" s="7"/>
      <c r="E133" s="30">
        <f>E134+E135+E136</f>
        <v>159985</v>
      </c>
      <c r="F133" s="30">
        <f>F134+F135+F136</f>
        <v>36091.4</v>
      </c>
      <c r="G133" s="9">
        <f t="shared" si="1"/>
        <v>22.55923992874332</v>
      </c>
      <c r="H133" s="10"/>
    </row>
    <row r="134" spans="1:9" ht="45.6" customHeight="1">
      <c r="A134" s="10" t="s">
        <v>104</v>
      </c>
      <c r="B134" s="7" t="s">
        <v>142</v>
      </c>
      <c r="C134" s="7" t="s">
        <v>143</v>
      </c>
      <c r="D134" s="7" t="s">
        <v>6</v>
      </c>
      <c r="E134" s="11">
        <v>154100</v>
      </c>
      <c r="F134" s="30">
        <v>30206.400000000001</v>
      </c>
      <c r="G134" s="9">
        <f t="shared" si="1"/>
        <v>19.601817001946788</v>
      </c>
      <c r="H134" s="10" t="s">
        <v>144</v>
      </c>
      <c r="I134" s="81" t="s">
        <v>521</v>
      </c>
    </row>
    <row r="135" spans="1:9" ht="34.200000000000003" customHeight="1">
      <c r="A135" s="10"/>
      <c r="B135" s="7" t="s">
        <v>142</v>
      </c>
      <c r="C135" s="7" t="s">
        <v>143</v>
      </c>
      <c r="D135" s="7" t="s">
        <v>6</v>
      </c>
      <c r="E135" s="11">
        <v>2985</v>
      </c>
      <c r="F135" s="30">
        <v>2985</v>
      </c>
      <c r="G135" s="9">
        <f t="shared" si="1"/>
        <v>100</v>
      </c>
      <c r="H135" s="10" t="s">
        <v>630</v>
      </c>
      <c r="I135" s="203" t="s">
        <v>530</v>
      </c>
    </row>
    <row r="136" spans="1:9" ht="32.4" customHeight="1">
      <c r="A136" s="10"/>
      <c r="B136" s="7" t="s">
        <v>142</v>
      </c>
      <c r="C136" s="7" t="s">
        <v>143</v>
      </c>
      <c r="D136" s="7" t="s">
        <v>6</v>
      </c>
      <c r="E136" s="11">
        <v>2900</v>
      </c>
      <c r="F136" s="30">
        <v>2900</v>
      </c>
      <c r="G136" s="9">
        <f t="shared" si="1"/>
        <v>100</v>
      </c>
      <c r="H136" s="10" t="s">
        <v>631</v>
      </c>
      <c r="I136" s="203" t="s">
        <v>525</v>
      </c>
    </row>
    <row r="137" spans="1:9" ht="30">
      <c r="A137" s="33" t="s">
        <v>145</v>
      </c>
      <c r="B137" s="7" t="s">
        <v>142</v>
      </c>
      <c r="C137" s="7" t="s">
        <v>146</v>
      </c>
      <c r="D137" s="7"/>
      <c r="E137" s="30">
        <f>E138</f>
        <v>50000</v>
      </c>
      <c r="F137" s="30">
        <f>F138</f>
        <v>50000</v>
      </c>
      <c r="G137" s="9">
        <f t="shared" si="1"/>
        <v>100</v>
      </c>
      <c r="H137" s="10"/>
    </row>
    <row r="138" spans="1:9" ht="30">
      <c r="A138" s="33" t="s">
        <v>122</v>
      </c>
      <c r="B138" s="7" t="s">
        <v>142</v>
      </c>
      <c r="C138" s="7" t="s">
        <v>146</v>
      </c>
      <c r="D138" s="7" t="s">
        <v>123</v>
      </c>
      <c r="E138" s="30">
        <f>SUM(E139:E139)</f>
        <v>50000</v>
      </c>
      <c r="F138" s="30">
        <f>SUM(F139:F139)</f>
        <v>50000</v>
      </c>
      <c r="G138" s="9">
        <f t="shared" si="1"/>
        <v>100</v>
      </c>
      <c r="H138" s="10"/>
    </row>
    <row r="139" spans="1:9" ht="18.75" customHeight="1">
      <c r="A139" s="19"/>
      <c r="B139" s="7"/>
      <c r="C139" s="7"/>
      <c r="D139" s="7"/>
      <c r="E139" s="11">
        <v>50000</v>
      </c>
      <c r="F139" s="30">
        <v>50000</v>
      </c>
      <c r="G139" s="9">
        <f t="shared" si="1"/>
        <v>100</v>
      </c>
      <c r="H139" s="10" t="s">
        <v>147</v>
      </c>
    </row>
    <row r="140" spans="1:9" ht="48" customHeight="1">
      <c r="A140" s="19" t="s">
        <v>148</v>
      </c>
      <c r="B140" s="7" t="s">
        <v>142</v>
      </c>
      <c r="C140" s="7" t="s">
        <v>149</v>
      </c>
      <c r="D140" s="7"/>
      <c r="E140" s="25">
        <f>E141</f>
        <v>200</v>
      </c>
      <c r="F140" s="25">
        <f>F141</f>
        <v>0</v>
      </c>
      <c r="G140" s="9">
        <f t="shared" ref="G140:G206" si="2">F140/E140*100</f>
        <v>0</v>
      </c>
      <c r="H140" s="10"/>
    </row>
    <row r="141" spans="1:9" ht="33.6" customHeight="1">
      <c r="A141" s="10" t="s">
        <v>104</v>
      </c>
      <c r="B141" s="7" t="s">
        <v>142</v>
      </c>
      <c r="C141" s="7" t="s">
        <v>149</v>
      </c>
      <c r="D141" s="7" t="s">
        <v>6</v>
      </c>
      <c r="E141" s="15">
        <v>200</v>
      </c>
      <c r="F141" s="25">
        <v>0</v>
      </c>
      <c r="G141" s="9">
        <f t="shared" si="2"/>
        <v>0</v>
      </c>
      <c r="H141" s="10" t="s">
        <v>150</v>
      </c>
      <c r="I141" s="81" t="s">
        <v>523</v>
      </c>
    </row>
    <row r="142" spans="1:9" ht="45">
      <c r="A142" s="19" t="s">
        <v>151</v>
      </c>
      <c r="B142" s="7" t="s">
        <v>142</v>
      </c>
      <c r="C142" s="7" t="s">
        <v>152</v>
      </c>
      <c r="D142" s="7"/>
      <c r="E142" s="25">
        <f>SUM(E143)</f>
        <v>115200</v>
      </c>
      <c r="F142" s="25">
        <f>SUM(F143)</f>
        <v>19779.900000000001</v>
      </c>
      <c r="G142" s="9">
        <f t="shared" si="2"/>
        <v>17.170052083333335</v>
      </c>
      <c r="H142" s="10"/>
    </row>
    <row r="143" spans="1:9" ht="60">
      <c r="A143" s="19" t="s">
        <v>99</v>
      </c>
      <c r="B143" s="7" t="s">
        <v>142</v>
      </c>
      <c r="C143" s="7" t="s">
        <v>152</v>
      </c>
      <c r="D143" s="7" t="s">
        <v>100</v>
      </c>
      <c r="E143" s="15">
        <v>115200</v>
      </c>
      <c r="F143" s="25">
        <v>19779.900000000001</v>
      </c>
      <c r="G143" s="9">
        <f t="shared" si="2"/>
        <v>17.170052083333335</v>
      </c>
      <c r="H143" s="10" t="s">
        <v>153</v>
      </c>
    </row>
    <row r="144" spans="1:9" ht="60">
      <c r="A144" s="19" t="s">
        <v>154</v>
      </c>
      <c r="B144" s="21"/>
      <c r="C144" s="7" t="s">
        <v>155</v>
      </c>
      <c r="D144" s="7"/>
      <c r="E144" s="22">
        <f>SUM(E145)</f>
        <v>41000</v>
      </c>
      <c r="F144" s="22">
        <f>SUM(F145)</f>
        <v>0</v>
      </c>
      <c r="G144" s="9">
        <f t="shared" si="2"/>
        <v>0</v>
      </c>
      <c r="H144" s="23"/>
    </row>
    <row r="145" spans="1:9" ht="45">
      <c r="A145" s="33" t="s">
        <v>156</v>
      </c>
      <c r="B145" s="7" t="s">
        <v>114</v>
      </c>
      <c r="C145" s="7" t="s">
        <v>157</v>
      </c>
      <c r="D145" s="7"/>
      <c r="E145" s="30">
        <f>E146</f>
        <v>41000</v>
      </c>
      <c r="F145" s="30">
        <f>F146</f>
        <v>0</v>
      </c>
      <c r="G145" s="9">
        <f t="shared" si="2"/>
        <v>0</v>
      </c>
      <c r="H145" s="10"/>
    </row>
    <row r="146" spans="1:9" ht="51.6" customHeight="1">
      <c r="A146" s="10" t="s">
        <v>104</v>
      </c>
      <c r="B146" s="7" t="s">
        <v>114</v>
      </c>
      <c r="C146" s="7" t="s">
        <v>157</v>
      </c>
      <c r="D146" s="7" t="s">
        <v>6</v>
      </c>
      <c r="E146" s="11">
        <v>41000</v>
      </c>
      <c r="F146" s="30">
        <v>0</v>
      </c>
      <c r="G146" s="9">
        <f t="shared" si="2"/>
        <v>0</v>
      </c>
      <c r="H146" s="10" t="s">
        <v>158</v>
      </c>
    </row>
    <row r="147" spans="1:9" ht="90">
      <c r="A147" s="19" t="s">
        <v>159</v>
      </c>
      <c r="B147" s="21"/>
      <c r="C147" s="7" t="s">
        <v>160</v>
      </c>
      <c r="D147" s="7"/>
      <c r="E147" s="22">
        <f>SUM(E148)</f>
        <v>306000</v>
      </c>
      <c r="F147" s="22">
        <f>SUM(F148)</f>
        <v>0</v>
      </c>
      <c r="G147" s="9">
        <f t="shared" si="2"/>
        <v>0</v>
      </c>
      <c r="H147" s="23"/>
    </row>
    <row r="148" spans="1:9" ht="105" customHeight="1">
      <c r="A148" s="32" t="s">
        <v>161</v>
      </c>
      <c r="B148" s="7" t="s">
        <v>142</v>
      </c>
      <c r="C148" s="7" t="s">
        <v>162</v>
      </c>
      <c r="D148" s="7"/>
      <c r="E148" s="25">
        <f>E149</f>
        <v>306000</v>
      </c>
      <c r="F148" s="25">
        <f>F149</f>
        <v>0</v>
      </c>
      <c r="G148" s="9">
        <f t="shared" si="2"/>
        <v>0</v>
      </c>
      <c r="H148" s="10"/>
    </row>
    <row r="149" spans="1:9" ht="25.5" customHeight="1">
      <c r="A149" s="10" t="s">
        <v>104</v>
      </c>
      <c r="B149" s="7" t="s">
        <v>142</v>
      </c>
      <c r="C149" s="7" t="s">
        <v>162</v>
      </c>
      <c r="D149" s="7" t="s">
        <v>6</v>
      </c>
      <c r="E149" s="15">
        <v>306000</v>
      </c>
      <c r="F149" s="25">
        <v>0</v>
      </c>
      <c r="G149" s="9">
        <f t="shared" si="2"/>
        <v>0</v>
      </c>
      <c r="H149" s="10" t="s">
        <v>163</v>
      </c>
    </row>
    <row r="150" spans="1:9" ht="45">
      <c r="A150" s="19" t="s">
        <v>164</v>
      </c>
      <c r="B150" s="21"/>
      <c r="C150" s="7" t="s">
        <v>165</v>
      </c>
      <c r="D150" s="7"/>
      <c r="E150" s="22">
        <f>SUM(E151)</f>
        <v>69700</v>
      </c>
      <c r="F150" s="22">
        <f>SUM(F151)</f>
        <v>16500</v>
      </c>
      <c r="G150" s="9">
        <f t="shared" si="2"/>
        <v>23.672883787661405</v>
      </c>
      <c r="H150" s="23"/>
    </row>
    <row r="151" spans="1:9" ht="45">
      <c r="A151" s="10" t="s">
        <v>166</v>
      </c>
      <c r="B151" s="7" t="s">
        <v>167</v>
      </c>
      <c r="C151" s="7" t="s">
        <v>168</v>
      </c>
      <c r="D151" s="7"/>
      <c r="E151" s="30">
        <f>E152</f>
        <v>69700</v>
      </c>
      <c r="F151" s="30">
        <f>F152</f>
        <v>16500</v>
      </c>
      <c r="G151" s="9">
        <f t="shared" si="2"/>
        <v>23.672883787661405</v>
      </c>
      <c r="H151" s="10"/>
    </row>
    <row r="152" spans="1:9" ht="29.25" customHeight="1">
      <c r="A152" s="10" t="s">
        <v>104</v>
      </c>
      <c r="B152" s="7" t="s">
        <v>167</v>
      </c>
      <c r="C152" s="7" t="s">
        <v>168</v>
      </c>
      <c r="D152" s="7" t="s">
        <v>6</v>
      </c>
      <c r="E152" s="11">
        <v>69700</v>
      </c>
      <c r="F152" s="30">
        <v>16500</v>
      </c>
      <c r="G152" s="9">
        <f t="shared" si="2"/>
        <v>23.672883787661405</v>
      </c>
      <c r="H152" s="10" t="s">
        <v>169</v>
      </c>
    </row>
    <row r="153" spans="1:9" ht="90">
      <c r="A153" s="19" t="s">
        <v>170</v>
      </c>
      <c r="B153" s="206"/>
      <c r="C153" s="205" t="s">
        <v>171</v>
      </c>
      <c r="D153" s="205"/>
      <c r="E153" s="207">
        <f>SUM(E154)</f>
        <v>55098300</v>
      </c>
      <c r="F153" s="207">
        <f>SUM(F154)</f>
        <v>9095351.7400000002</v>
      </c>
      <c r="G153" s="9">
        <f t="shared" si="2"/>
        <v>16.507499759520712</v>
      </c>
      <c r="H153" s="23"/>
    </row>
    <row r="154" spans="1:9" ht="30">
      <c r="A154" s="19" t="s">
        <v>172</v>
      </c>
      <c r="B154" s="7" t="s">
        <v>142</v>
      </c>
      <c r="C154" s="7" t="s">
        <v>173</v>
      </c>
      <c r="D154" s="7"/>
      <c r="E154" s="25">
        <f>SUM(E155+E156+E192)</f>
        <v>55098300</v>
      </c>
      <c r="F154" s="25">
        <f>SUM(F155+F156+F192)</f>
        <v>9095351.7400000002</v>
      </c>
      <c r="G154" s="9">
        <f t="shared" si="2"/>
        <v>16.507499759520712</v>
      </c>
      <c r="H154" s="10"/>
    </row>
    <row r="155" spans="1:9" ht="20.25" customHeight="1">
      <c r="A155" s="19" t="s">
        <v>174</v>
      </c>
      <c r="B155" s="7" t="s">
        <v>142</v>
      </c>
      <c r="C155" s="7" t="s">
        <v>173</v>
      </c>
      <c r="D155" s="7" t="s">
        <v>175</v>
      </c>
      <c r="E155" s="15">
        <v>39965575</v>
      </c>
      <c r="F155" s="25">
        <v>6372870.7199999997</v>
      </c>
      <c r="G155" s="9">
        <f t="shared" si="2"/>
        <v>15.945900240394389</v>
      </c>
      <c r="H155" s="10" t="s">
        <v>176</v>
      </c>
      <c r="I155" s="81" t="s">
        <v>546</v>
      </c>
    </row>
    <row r="156" spans="1:9" ht="60">
      <c r="A156" s="10" t="s">
        <v>104</v>
      </c>
      <c r="B156" s="7" t="s">
        <v>142</v>
      </c>
      <c r="C156" s="7" t="s">
        <v>173</v>
      </c>
      <c r="D156" s="7" t="s">
        <v>6</v>
      </c>
      <c r="E156" s="186">
        <f>SUM(E157+E163)</f>
        <v>14885225</v>
      </c>
      <c r="F156" s="186">
        <f>SUM(F157+F163)</f>
        <v>2667635.02</v>
      </c>
      <c r="G156" s="9">
        <f t="shared" si="2"/>
        <v>17.921361753013475</v>
      </c>
      <c r="H156" s="10"/>
    </row>
    <row r="157" spans="1:9" ht="15.6">
      <c r="A157" s="19"/>
      <c r="B157" s="7"/>
      <c r="C157" s="7"/>
      <c r="D157" s="7"/>
      <c r="E157" s="34">
        <f>SUM(E158:E162)</f>
        <v>1791226</v>
      </c>
      <c r="F157" s="34">
        <f>SUM(F158:F162)</f>
        <v>272253.82</v>
      </c>
      <c r="G157" s="9">
        <f t="shared" si="2"/>
        <v>15.199300367457818</v>
      </c>
      <c r="H157" s="19"/>
    </row>
    <row r="158" spans="1:9" ht="18" customHeight="1">
      <c r="A158" s="19"/>
      <c r="B158" s="7"/>
      <c r="C158" s="7"/>
      <c r="D158" s="7"/>
      <c r="E158" s="196">
        <v>1052663</v>
      </c>
      <c r="F158" s="188">
        <v>157733.62</v>
      </c>
      <c r="G158" s="9">
        <f t="shared" si="2"/>
        <v>14.984246620238387</v>
      </c>
      <c r="H158" s="35" t="s">
        <v>177</v>
      </c>
      <c r="I158" t="s">
        <v>535</v>
      </c>
    </row>
    <row r="159" spans="1:9" ht="39.6" customHeight="1">
      <c r="A159" s="19"/>
      <c r="B159" s="7"/>
      <c r="C159" s="7"/>
      <c r="D159" s="7"/>
      <c r="E159" s="196">
        <v>84386</v>
      </c>
      <c r="F159" s="188">
        <v>0</v>
      </c>
      <c r="G159" s="9">
        <f t="shared" si="2"/>
        <v>0</v>
      </c>
      <c r="H159" s="35" t="s">
        <v>178</v>
      </c>
      <c r="I159" t="s">
        <v>540</v>
      </c>
    </row>
    <row r="160" spans="1:9" ht="117" customHeight="1">
      <c r="A160" s="19"/>
      <c r="B160" s="7"/>
      <c r="C160" s="7"/>
      <c r="D160" s="7"/>
      <c r="E160" s="196">
        <v>623087</v>
      </c>
      <c r="F160" s="188">
        <v>114520.2</v>
      </c>
      <c r="G160" s="9">
        <f t="shared" si="2"/>
        <v>18.379487936676579</v>
      </c>
      <c r="H160" s="35" t="s">
        <v>434</v>
      </c>
      <c r="I160" t="s">
        <v>541</v>
      </c>
    </row>
    <row r="161" spans="1:9" ht="21" customHeight="1">
      <c r="A161" s="19"/>
      <c r="B161" s="7"/>
      <c r="C161" s="7"/>
      <c r="D161" s="7"/>
      <c r="E161" s="196">
        <v>22990</v>
      </c>
      <c r="F161" s="188">
        <v>0</v>
      </c>
      <c r="G161" s="9">
        <f t="shared" si="2"/>
        <v>0</v>
      </c>
      <c r="H161" s="35" t="s">
        <v>435</v>
      </c>
      <c r="I161" t="s">
        <v>542</v>
      </c>
    </row>
    <row r="162" spans="1:9" ht="15.6">
      <c r="A162" s="19"/>
      <c r="B162" s="7"/>
      <c r="C162" s="7"/>
      <c r="D162" s="7"/>
      <c r="E162" s="196">
        <v>8100</v>
      </c>
      <c r="F162" s="188">
        <v>0</v>
      </c>
      <c r="G162" s="9">
        <f t="shared" si="2"/>
        <v>0</v>
      </c>
      <c r="H162" s="35" t="s">
        <v>436</v>
      </c>
      <c r="I162" t="s">
        <v>543</v>
      </c>
    </row>
    <row r="163" spans="1:9" ht="15.6">
      <c r="A163" s="19"/>
      <c r="B163" s="7"/>
      <c r="C163" s="7"/>
      <c r="D163" s="7"/>
      <c r="E163" s="188">
        <f>E164+E165+E166+E167+E168+E169+E170+E171+E172+E173+E174+E175+E176+E177+E178+E179+E180+E181+E182+E183+E184+E185+E186+E187+E188+E189+E190+E191</f>
        <v>13093999</v>
      </c>
      <c r="F163" s="188">
        <f>F164+F165+F166+F167+F168+F169+F170+F171+F172+F173+F174+F175+F176+F177+F178+F179+F180+F181+F182+F183+F184+F185+F186+F187+F188+F189+F190+F191</f>
        <v>2395381.2000000002</v>
      </c>
      <c r="G163" s="9">
        <f t="shared" si="2"/>
        <v>18.293732877175266</v>
      </c>
      <c r="H163" s="35"/>
    </row>
    <row r="164" spans="1:9" ht="15.6">
      <c r="A164" s="19"/>
      <c r="B164" s="7"/>
      <c r="C164" s="7"/>
      <c r="D164" s="7"/>
      <c r="E164" s="196">
        <v>907</v>
      </c>
      <c r="F164" s="188">
        <v>668.5</v>
      </c>
      <c r="G164" s="9"/>
      <c r="H164" s="35" t="s">
        <v>575</v>
      </c>
      <c r="I164" t="s">
        <v>544</v>
      </c>
    </row>
    <row r="165" spans="1:9" ht="37.5" customHeight="1">
      <c r="A165" s="19"/>
      <c r="B165" s="7"/>
      <c r="C165" s="7"/>
      <c r="D165" s="7"/>
      <c r="E165" s="196">
        <v>6057001</v>
      </c>
      <c r="F165" s="188">
        <v>1393924.61</v>
      </c>
      <c r="G165" s="9">
        <f t="shared" si="2"/>
        <v>23.013445267715824</v>
      </c>
      <c r="H165" s="36" t="s">
        <v>437</v>
      </c>
      <c r="I165" t="s">
        <v>534</v>
      </c>
    </row>
    <row r="166" spans="1:9" ht="15.6">
      <c r="A166" s="19"/>
      <c r="B166" s="7"/>
      <c r="C166" s="7"/>
      <c r="D166" s="7"/>
      <c r="E166" s="196">
        <v>73224</v>
      </c>
      <c r="F166" s="188">
        <v>18305.75</v>
      </c>
      <c r="G166" s="9">
        <f t="shared" si="2"/>
        <v>24.999658581885718</v>
      </c>
      <c r="H166" s="35" t="s">
        <v>179</v>
      </c>
      <c r="I166" t="s">
        <v>536</v>
      </c>
    </row>
    <row r="167" spans="1:9" ht="36.6" customHeight="1">
      <c r="A167" s="19"/>
      <c r="B167" s="7"/>
      <c r="C167" s="7"/>
      <c r="D167" s="7"/>
      <c r="E167" s="196">
        <v>153169.69</v>
      </c>
      <c r="F167" s="188">
        <v>23782.84</v>
      </c>
      <c r="G167" s="9">
        <f t="shared" si="2"/>
        <v>15.527118975040036</v>
      </c>
      <c r="H167" s="35" t="s">
        <v>180</v>
      </c>
      <c r="I167" t="s">
        <v>530</v>
      </c>
    </row>
    <row r="168" spans="1:9" ht="19.5" customHeight="1">
      <c r="A168" s="19"/>
      <c r="B168" s="7"/>
      <c r="C168" s="7"/>
      <c r="D168" s="7"/>
      <c r="E168" s="196">
        <v>18000</v>
      </c>
      <c r="F168" s="188">
        <v>4500</v>
      </c>
      <c r="G168" s="9">
        <f t="shared" si="2"/>
        <v>25</v>
      </c>
      <c r="H168" s="35" t="s">
        <v>181</v>
      </c>
      <c r="I168" t="s">
        <v>530</v>
      </c>
    </row>
    <row r="169" spans="1:9" ht="38.4" customHeight="1">
      <c r="A169" s="19"/>
      <c r="B169" s="7"/>
      <c r="C169" s="7"/>
      <c r="D169" s="7"/>
      <c r="E169" s="196">
        <v>110000</v>
      </c>
      <c r="F169" s="188">
        <v>0</v>
      </c>
      <c r="G169" s="9">
        <f t="shared" si="2"/>
        <v>0</v>
      </c>
      <c r="H169" s="35" t="s">
        <v>182</v>
      </c>
      <c r="I169" t="s">
        <v>530</v>
      </c>
    </row>
    <row r="170" spans="1:9" ht="34.200000000000003" customHeight="1">
      <c r="A170" s="19"/>
      <c r="B170" s="7"/>
      <c r="C170" s="7"/>
      <c r="D170" s="7"/>
      <c r="E170" s="196">
        <v>35000</v>
      </c>
      <c r="F170" s="188">
        <v>0</v>
      </c>
      <c r="G170" s="9">
        <f t="shared" si="2"/>
        <v>0</v>
      </c>
      <c r="H170" s="37" t="s">
        <v>183</v>
      </c>
      <c r="I170" t="s">
        <v>530</v>
      </c>
    </row>
    <row r="171" spans="1:9" ht="47.4" customHeight="1">
      <c r="A171" s="19"/>
      <c r="B171" s="7"/>
      <c r="C171" s="7"/>
      <c r="D171" s="7"/>
      <c r="E171" s="196">
        <v>557466.11</v>
      </c>
      <c r="F171" s="188">
        <v>61870</v>
      </c>
      <c r="G171" s="9">
        <f t="shared" si="2"/>
        <v>11.098432512785395</v>
      </c>
      <c r="H171" s="38" t="s">
        <v>574</v>
      </c>
      <c r="I171" t="s">
        <v>530</v>
      </c>
    </row>
    <row r="172" spans="1:9" ht="15.75" customHeight="1">
      <c r="A172" s="19"/>
      <c r="B172" s="7"/>
      <c r="C172" s="7"/>
      <c r="D172" s="7"/>
      <c r="E172" s="196">
        <v>3000</v>
      </c>
      <c r="F172" s="188">
        <v>0</v>
      </c>
      <c r="G172" s="9">
        <f t="shared" si="2"/>
        <v>0</v>
      </c>
      <c r="H172" s="37" t="s">
        <v>426</v>
      </c>
      <c r="I172" t="s">
        <v>530</v>
      </c>
    </row>
    <row r="173" spans="1:9" ht="15.75" customHeight="1">
      <c r="A173" s="19"/>
      <c r="B173" s="7"/>
      <c r="C173" s="7"/>
      <c r="D173" s="7"/>
      <c r="E173" s="196">
        <v>20000</v>
      </c>
      <c r="F173" s="188">
        <v>13500</v>
      </c>
      <c r="G173" s="9">
        <f t="shared" si="2"/>
        <v>67.5</v>
      </c>
      <c r="H173" s="37" t="s">
        <v>440</v>
      </c>
      <c r="I173" t="s">
        <v>522</v>
      </c>
    </row>
    <row r="174" spans="1:9" ht="15.75" customHeight="1">
      <c r="A174" s="19"/>
      <c r="B174" s="7"/>
      <c r="C174" s="7"/>
      <c r="D174" s="7"/>
      <c r="E174" s="196">
        <v>570426</v>
      </c>
      <c r="F174" s="188">
        <v>0</v>
      </c>
      <c r="G174" s="9">
        <f t="shared" si="2"/>
        <v>0</v>
      </c>
      <c r="H174" s="37" t="s">
        <v>441</v>
      </c>
      <c r="I174" t="s">
        <v>530</v>
      </c>
    </row>
    <row r="175" spans="1:9" ht="15.75" customHeight="1">
      <c r="A175" s="19"/>
      <c r="B175" s="7"/>
      <c r="C175" s="7"/>
      <c r="D175" s="7"/>
      <c r="E175" s="196">
        <v>1664426</v>
      </c>
      <c r="F175" s="188">
        <v>380000</v>
      </c>
      <c r="G175" s="9">
        <f t="shared" si="2"/>
        <v>22.830693584454941</v>
      </c>
      <c r="H175" s="37" t="s">
        <v>442</v>
      </c>
      <c r="I175" t="s">
        <v>530</v>
      </c>
    </row>
    <row r="176" spans="1:9" ht="36" customHeight="1">
      <c r="A176" s="19"/>
      <c r="B176" s="7"/>
      <c r="C176" s="7"/>
      <c r="D176" s="7"/>
      <c r="E176" s="196">
        <v>36000</v>
      </c>
      <c r="F176" s="188">
        <v>6000</v>
      </c>
      <c r="G176" s="9">
        <f t="shared" si="2"/>
        <v>16.666666666666664</v>
      </c>
      <c r="H176" s="37" t="s">
        <v>184</v>
      </c>
      <c r="I176" t="s">
        <v>521</v>
      </c>
    </row>
    <row r="177" spans="1:9" ht="15.75" customHeight="1">
      <c r="A177" s="19"/>
      <c r="B177" s="7"/>
      <c r="C177" s="7"/>
      <c r="D177" s="7"/>
      <c r="E177" s="196">
        <v>160057</v>
      </c>
      <c r="F177" s="188">
        <v>23398</v>
      </c>
      <c r="G177" s="9">
        <f t="shared" si="2"/>
        <v>14.618542144361072</v>
      </c>
      <c r="H177" s="37" t="s">
        <v>186</v>
      </c>
      <c r="I177" t="s">
        <v>521</v>
      </c>
    </row>
    <row r="178" spans="1:9" ht="18.75" customHeight="1">
      <c r="A178" s="19"/>
      <c r="B178" s="7"/>
      <c r="C178" s="7"/>
      <c r="D178" s="7"/>
      <c r="E178" s="196">
        <v>128130</v>
      </c>
      <c r="F178" s="188">
        <v>72800</v>
      </c>
      <c r="G178" s="9">
        <f t="shared" si="2"/>
        <v>56.817294934831807</v>
      </c>
      <c r="H178" s="37" t="s">
        <v>187</v>
      </c>
      <c r="I178" t="s">
        <v>521</v>
      </c>
    </row>
    <row r="179" spans="1:9" ht="18.75" customHeight="1">
      <c r="A179" s="19"/>
      <c r="B179" s="7"/>
      <c r="C179" s="7"/>
      <c r="D179" s="7"/>
      <c r="E179" s="196">
        <v>10000</v>
      </c>
      <c r="F179" s="188">
        <v>0</v>
      </c>
      <c r="G179" s="9">
        <f t="shared" si="2"/>
        <v>0</v>
      </c>
      <c r="H179" s="37" t="s">
        <v>443</v>
      </c>
      <c r="I179" t="s">
        <v>521</v>
      </c>
    </row>
    <row r="180" spans="1:9" ht="18.75" customHeight="1">
      <c r="A180" s="19"/>
      <c r="B180" s="7"/>
      <c r="C180" s="7"/>
      <c r="D180" s="7"/>
      <c r="E180" s="196">
        <v>70159.199999999997</v>
      </c>
      <c r="F180" s="188">
        <v>10231.549999999999</v>
      </c>
      <c r="G180" s="9">
        <f t="shared" si="2"/>
        <v>14.583333333333334</v>
      </c>
      <c r="H180" s="37" t="s">
        <v>444</v>
      </c>
      <c r="I180" t="s">
        <v>521</v>
      </c>
    </row>
    <row r="181" spans="1:9" ht="18.75" customHeight="1">
      <c r="A181" s="19"/>
      <c r="B181" s="7"/>
      <c r="C181" s="7"/>
      <c r="D181" s="7"/>
      <c r="E181" s="196">
        <v>3950</v>
      </c>
      <c r="F181" s="188">
        <v>3950</v>
      </c>
      <c r="G181" s="9">
        <f t="shared" si="2"/>
        <v>100</v>
      </c>
      <c r="H181" s="37" t="s">
        <v>577</v>
      </c>
      <c r="I181" t="s">
        <v>521</v>
      </c>
    </row>
    <row r="182" spans="1:9" ht="49.2" customHeight="1">
      <c r="A182" s="19"/>
      <c r="B182" s="7"/>
      <c r="C182" s="7"/>
      <c r="D182" s="7"/>
      <c r="E182" s="196">
        <v>94905</v>
      </c>
      <c r="F182" s="188">
        <v>94905</v>
      </c>
      <c r="G182" s="9">
        <f t="shared" si="2"/>
        <v>100</v>
      </c>
      <c r="H182" s="37" t="s">
        <v>576</v>
      </c>
    </row>
    <row r="183" spans="1:9" ht="18" customHeight="1">
      <c r="A183" s="19"/>
      <c r="B183" s="7"/>
      <c r="C183" s="7"/>
      <c r="D183" s="7"/>
      <c r="E183" s="196">
        <v>103800</v>
      </c>
      <c r="F183" s="188">
        <v>14533.71</v>
      </c>
      <c r="G183" s="9">
        <f t="shared" si="2"/>
        <v>14.001647398843931</v>
      </c>
      <c r="H183" s="37" t="s">
        <v>185</v>
      </c>
      <c r="I183" t="s">
        <v>532</v>
      </c>
    </row>
    <row r="184" spans="1:9" ht="15.75" customHeight="1">
      <c r="A184" s="19"/>
      <c r="B184" s="7"/>
      <c r="C184" s="7"/>
      <c r="D184" s="7"/>
      <c r="E184" s="196">
        <v>19470</v>
      </c>
      <c r="F184" s="188">
        <v>0</v>
      </c>
      <c r="G184" s="9">
        <f t="shared" si="2"/>
        <v>0</v>
      </c>
      <c r="H184" s="37" t="s">
        <v>445</v>
      </c>
      <c r="I184" t="s">
        <v>532</v>
      </c>
    </row>
    <row r="185" spans="1:9" ht="15.6">
      <c r="A185" s="19"/>
      <c r="B185" s="7"/>
      <c r="C185" s="7"/>
      <c r="D185" s="7"/>
      <c r="E185" s="196">
        <v>98000</v>
      </c>
      <c r="F185" s="188">
        <v>1839</v>
      </c>
      <c r="G185" s="9">
        <f t="shared" si="2"/>
        <v>1.8765306122448981</v>
      </c>
      <c r="H185" s="37" t="s">
        <v>188</v>
      </c>
      <c r="I185" t="s">
        <v>523</v>
      </c>
    </row>
    <row r="186" spans="1:9" ht="36.6" customHeight="1">
      <c r="A186" s="19"/>
      <c r="B186" s="7"/>
      <c r="C186" s="7"/>
      <c r="D186" s="7"/>
      <c r="E186" s="196">
        <v>219745</v>
      </c>
      <c r="F186" s="188">
        <v>0</v>
      </c>
      <c r="G186" s="9">
        <f t="shared" si="2"/>
        <v>0</v>
      </c>
      <c r="H186" s="37" t="s">
        <v>189</v>
      </c>
      <c r="I186" t="s">
        <v>523</v>
      </c>
    </row>
    <row r="187" spans="1:9" ht="19.5" customHeight="1">
      <c r="A187" s="19"/>
      <c r="B187" s="7"/>
      <c r="C187" s="7"/>
      <c r="D187" s="7"/>
      <c r="E187" s="196">
        <v>7800</v>
      </c>
      <c r="F187" s="188">
        <v>0</v>
      </c>
      <c r="G187" s="9">
        <f t="shared" si="2"/>
        <v>0</v>
      </c>
      <c r="H187" s="37" t="s">
        <v>446</v>
      </c>
      <c r="I187" t="s">
        <v>523</v>
      </c>
    </row>
    <row r="188" spans="1:9" ht="30" customHeight="1">
      <c r="A188" s="19"/>
      <c r="B188" s="7"/>
      <c r="C188" s="7"/>
      <c r="D188" s="7"/>
      <c r="E188" s="196">
        <v>284568</v>
      </c>
      <c r="F188" s="188">
        <v>18092.75</v>
      </c>
      <c r="G188" s="9">
        <f t="shared" si="2"/>
        <v>6.3579706783615864</v>
      </c>
      <c r="H188" s="37" t="s">
        <v>190</v>
      </c>
      <c r="I188" t="s">
        <v>523</v>
      </c>
    </row>
    <row r="189" spans="1:9" ht="15.6">
      <c r="A189" s="19"/>
      <c r="B189" s="7"/>
      <c r="C189" s="7"/>
      <c r="D189" s="7"/>
      <c r="E189" s="196">
        <v>2134114</v>
      </c>
      <c r="F189" s="188">
        <v>184414</v>
      </c>
      <c r="G189" s="9">
        <f t="shared" si="2"/>
        <v>8.6412440947390809</v>
      </c>
      <c r="H189" s="37" t="s">
        <v>191</v>
      </c>
      <c r="I189" t="s">
        <v>523</v>
      </c>
    </row>
    <row r="190" spans="1:9" ht="20.399999999999999" customHeight="1">
      <c r="A190" s="19"/>
      <c r="B190" s="7"/>
      <c r="C190" s="7"/>
      <c r="D190" s="7"/>
      <c r="E190" s="196">
        <v>446681</v>
      </c>
      <c r="F190" s="188">
        <v>68665.490000000005</v>
      </c>
      <c r="G190" s="9">
        <f t="shared" si="2"/>
        <v>15.372377602808267</v>
      </c>
      <c r="H190" s="37" t="s">
        <v>192</v>
      </c>
      <c r="I190" t="s">
        <v>522</v>
      </c>
    </row>
    <row r="191" spans="1:9" ht="18.75" customHeight="1">
      <c r="A191" s="19"/>
      <c r="B191" s="7"/>
      <c r="C191" s="7"/>
      <c r="D191" s="7"/>
      <c r="E191" s="197">
        <v>14000</v>
      </c>
      <c r="F191" s="188">
        <v>0</v>
      </c>
      <c r="G191" s="9">
        <f t="shared" si="2"/>
        <v>0</v>
      </c>
      <c r="H191" s="37" t="s">
        <v>447</v>
      </c>
      <c r="I191" t="s">
        <v>525</v>
      </c>
    </row>
    <row r="192" spans="1:9" ht="30">
      <c r="A192" s="33" t="s">
        <v>122</v>
      </c>
      <c r="B192" s="7" t="s">
        <v>142</v>
      </c>
      <c r="C192" s="7" t="s">
        <v>173</v>
      </c>
      <c r="D192" s="7" t="s">
        <v>123</v>
      </c>
      <c r="E192" s="34">
        <v>247500</v>
      </c>
      <c r="F192" s="187">
        <v>54846</v>
      </c>
      <c r="G192" s="9">
        <f t="shared" si="2"/>
        <v>22.16</v>
      </c>
      <c r="H192" s="19" t="s">
        <v>448</v>
      </c>
      <c r="I192" s="81" t="s">
        <v>547</v>
      </c>
    </row>
    <row r="193" spans="1:9" ht="120">
      <c r="A193" s="12" t="s">
        <v>193</v>
      </c>
      <c r="B193" s="208"/>
      <c r="C193" s="209" t="s">
        <v>194</v>
      </c>
      <c r="D193" s="210"/>
      <c r="E193" s="211">
        <f>SUM(E194+E199+E202+E216+E244+E274+E277+E258+E338)</f>
        <v>317204733.19999999</v>
      </c>
      <c r="F193" s="211">
        <f>SUM(F194+F199+F202+F216+F244+F274+F277+F258+F338)</f>
        <v>72896071.350000009</v>
      </c>
      <c r="G193" s="9">
        <f t="shared" si="2"/>
        <v>22.98076406824563</v>
      </c>
      <c r="H193" s="9"/>
    </row>
    <row r="194" spans="1:9" ht="60">
      <c r="A194" s="19" t="s">
        <v>195</v>
      </c>
      <c r="B194" s="206"/>
      <c r="C194" s="205" t="s">
        <v>196</v>
      </c>
      <c r="D194" s="205"/>
      <c r="E194" s="207">
        <f>SUM(E195+E197)</f>
        <v>15710901</v>
      </c>
      <c r="F194" s="207">
        <f>SUM(F195+F197)</f>
        <v>60000</v>
      </c>
      <c r="G194" s="9">
        <f t="shared" si="2"/>
        <v>0.38190043970107124</v>
      </c>
      <c r="H194" s="23"/>
    </row>
    <row r="195" spans="1:9" ht="30">
      <c r="A195" s="39" t="s">
        <v>197</v>
      </c>
      <c r="B195" s="14" t="s">
        <v>198</v>
      </c>
      <c r="C195" s="14" t="s">
        <v>199</v>
      </c>
      <c r="D195" s="14"/>
      <c r="E195" s="30">
        <f>E196</f>
        <v>13168901</v>
      </c>
      <c r="F195" s="30">
        <f>F196</f>
        <v>0</v>
      </c>
      <c r="G195" s="9">
        <f t="shared" si="2"/>
        <v>0</v>
      </c>
      <c r="H195" s="40"/>
    </row>
    <row r="196" spans="1:9" ht="48" customHeight="1">
      <c r="A196" s="19" t="s">
        <v>200</v>
      </c>
      <c r="B196" s="14" t="s">
        <v>198</v>
      </c>
      <c r="C196" s="14" t="s">
        <v>199</v>
      </c>
      <c r="D196" s="14" t="s">
        <v>29</v>
      </c>
      <c r="E196" s="194">
        <v>13168901</v>
      </c>
      <c r="F196" s="195">
        <v>0</v>
      </c>
      <c r="G196" s="9">
        <f t="shared" si="2"/>
        <v>0</v>
      </c>
      <c r="H196" s="40" t="s">
        <v>201</v>
      </c>
    </row>
    <row r="197" spans="1:9" ht="36" customHeight="1">
      <c r="A197" s="39" t="s">
        <v>202</v>
      </c>
      <c r="B197" s="14" t="s">
        <v>198</v>
      </c>
      <c r="C197" s="14" t="s">
        <v>203</v>
      </c>
      <c r="D197" s="14"/>
      <c r="E197" s="30">
        <f>E198</f>
        <v>2542000</v>
      </c>
      <c r="F197" s="30">
        <f>F198</f>
        <v>60000</v>
      </c>
      <c r="G197" s="9">
        <f t="shared" si="2"/>
        <v>2.3603461841070024</v>
      </c>
      <c r="H197" s="40"/>
    </row>
    <row r="198" spans="1:9" ht="118.2" customHeight="1">
      <c r="A198" s="10" t="s">
        <v>104</v>
      </c>
      <c r="B198" s="14" t="s">
        <v>198</v>
      </c>
      <c r="C198" s="14" t="s">
        <v>203</v>
      </c>
      <c r="D198" s="14" t="s">
        <v>6</v>
      </c>
      <c r="E198" s="11">
        <v>2542000</v>
      </c>
      <c r="F198" s="30">
        <v>60000</v>
      </c>
      <c r="G198" s="9">
        <f t="shared" si="2"/>
        <v>2.3603461841070024</v>
      </c>
      <c r="H198" s="40" t="s">
        <v>625</v>
      </c>
      <c r="I198" s="179" t="s">
        <v>521</v>
      </c>
    </row>
    <row r="199" spans="1:9" ht="45">
      <c r="A199" s="19" t="s">
        <v>206</v>
      </c>
      <c r="B199" s="21"/>
      <c r="C199" s="7" t="s">
        <v>207</v>
      </c>
      <c r="D199" s="7"/>
      <c r="E199" s="22">
        <f>SUM(E200)</f>
        <v>1224115</v>
      </c>
      <c r="F199" s="22">
        <f>SUM(F200)</f>
        <v>67860</v>
      </c>
      <c r="G199" s="9">
        <f t="shared" si="2"/>
        <v>5.5435968025879916</v>
      </c>
      <c r="H199" s="23"/>
    </row>
    <row r="200" spans="1:9" ht="30.6">
      <c r="A200" s="41" t="s">
        <v>209</v>
      </c>
      <c r="B200" s="7" t="s">
        <v>208</v>
      </c>
      <c r="C200" s="42" t="s">
        <v>210</v>
      </c>
      <c r="D200" s="7"/>
      <c r="E200" s="11">
        <f>E201</f>
        <v>1224115</v>
      </c>
      <c r="F200" s="11">
        <f>F201</f>
        <v>67860</v>
      </c>
      <c r="G200" s="9">
        <f t="shared" si="2"/>
        <v>5.5435968025879916</v>
      </c>
      <c r="H200" s="40"/>
    </row>
    <row r="201" spans="1:9" ht="49.2" customHeight="1">
      <c r="A201" s="10" t="s">
        <v>104</v>
      </c>
      <c r="B201" s="7" t="s">
        <v>208</v>
      </c>
      <c r="C201" s="42" t="s">
        <v>210</v>
      </c>
      <c r="D201" s="7" t="s">
        <v>6</v>
      </c>
      <c r="E201" s="11">
        <v>1224115</v>
      </c>
      <c r="F201" s="30">
        <v>67860</v>
      </c>
      <c r="G201" s="9">
        <f t="shared" si="2"/>
        <v>5.5435968025879916</v>
      </c>
      <c r="H201" s="40" t="s">
        <v>582</v>
      </c>
      <c r="I201" t="s">
        <v>533</v>
      </c>
    </row>
    <row r="202" spans="1:9" ht="60">
      <c r="A202" s="19" t="s">
        <v>212</v>
      </c>
      <c r="B202" s="206"/>
      <c r="C202" s="205" t="s">
        <v>213</v>
      </c>
      <c r="D202" s="205"/>
      <c r="E202" s="207">
        <f>SUM(E203+E207+E210+E212+E214)</f>
        <v>63964155.200000003</v>
      </c>
      <c r="F202" s="207">
        <f>SUM(F203+F207+F210+F212+F214)</f>
        <v>24503151.75</v>
      </c>
      <c r="G202" s="9">
        <f t="shared" si="2"/>
        <v>38.307629755110092</v>
      </c>
      <c r="H202" s="23"/>
    </row>
    <row r="203" spans="1:9" ht="60.6">
      <c r="A203" s="41" t="s">
        <v>214</v>
      </c>
      <c r="B203" s="7" t="s">
        <v>198</v>
      </c>
      <c r="C203" s="7" t="s">
        <v>215</v>
      </c>
      <c r="D203" s="7"/>
      <c r="E203" s="30">
        <f>E204+E205+E206</f>
        <v>7106477</v>
      </c>
      <c r="F203" s="30">
        <f>F204+F205+F206</f>
        <v>735096.55</v>
      </c>
      <c r="G203" s="9">
        <f t="shared" si="2"/>
        <v>10.344036151809117</v>
      </c>
      <c r="H203" s="40"/>
    </row>
    <row r="204" spans="1:9" ht="45">
      <c r="A204" s="41"/>
      <c r="B204" s="7" t="s">
        <v>198</v>
      </c>
      <c r="C204" s="7" t="s">
        <v>215</v>
      </c>
      <c r="D204" s="7" t="s">
        <v>6</v>
      </c>
      <c r="E204" s="11">
        <v>400000</v>
      </c>
      <c r="F204" s="30">
        <v>0</v>
      </c>
      <c r="G204" s="9">
        <f t="shared" si="2"/>
        <v>0</v>
      </c>
      <c r="H204" s="40" t="s">
        <v>583</v>
      </c>
      <c r="I204" t="s">
        <v>534</v>
      </c>
    </row>
    <row r="205" spans="1:9" ht="187.95" customHeight="1">
      <c r="A205" s="10" t="s">
        <v>204</v>
      </c>
      <c r="B205" s="7" t="s">
        <v>198</v>
      </c>
      <c r="C205" s="7" t="s">
        <v>215</v>
      </c>
      <c r="D205" s="7" t="s">
        <v>205</v>
      </c>
      <c r="E205" s="11">
        <v>2641580</v>
      </c>
      <c r="F205" s="30">
        <v>735096.55</v>
      </c>
      <c r="G205" s="9">
        <f t="shared" si="2"/>
        <v>27.827911704358755</v>
      </c>
      <c r="H205" s="40" t="s">
        <v>584</v>
      </c>
    </row>
    <row r="206" spans="1:9" ht="81.599999999999994" customHeight="1">
      <c r="A206" s="19" t="s">
        <v>200</v>
      </c>
      <c r="B206" s="7" t="s">
        <v>198</v>
      </c>
      <c r="C206" s="7" t="s">
        <v>215</v>
      </c>
      <c r="D206" s="7" t="s">
        <v>29</v>
      </c>
      <c r="E206" s="11">
        <v>4064897</v>
      </c>
      <c r="F206" s="30">
        <v>0</v>
      </c>
      <c r="G206" s="9">
        <f t="shared" si="2"/>
        <v>0</v>
      </c>
      <c r="H206" s="40" t="s">
        <v>471</v>
      </c>
    </row>
    <row r="207" spans="1:9" ht="15.6">
      <c r="A207" s="41" t="s">
        <v>216</v>
      </c>
      <c r="B207" s="7" t="s">
        <v>198</v>
      </c>
      <c r="C207" s="7" t="s">
        <v>217</v>
      </c>
      <c r="D207" s="7"/>
      <c r="E207" s="30">
        <f>SUM(E208:E209)</f>
        <v>3928623</v>
      </c>
      <c r="F207" s="30">
        <f>SUM(F208:F209)</f>
        <v>0</v>
      </c>
      <c r="G207" s="9">
        <f t="shared" ref="G207:G279" si="3">F207/E207*100</f>
        <v>0</v>
      </c>
      <c r="H207" s="40"/>
    </row>
    <row r="208" spans="1:9" ht="66" customHeight="1">
      <c r="A208" s="10" t="s">
        <v>104</v>
      </c>
      <c r="B208" s="7" t="s">
        <v>198</v>
      </c>
      <c r="C208" s="7" t="s">
        <v>217</v>
      </c>
      <c r="D208" s="7" t="s">
        <v>6</v>
      </c>
      <c r="E208" s="11">
        <v>3607999</v>
      </c>
      <c r="F208" s="30">
        <v>0</v>
      </c>
      <c r="G208" s="9">
        <f t="shared" si="3"/>
        <v>0</v>
      </c>
      <c r="H208" s="40" t="s">
        <v>472</v>
      </c>
    </row>
    <row r="209" spans="1:9" ht="77.400000000000006" customHeight="1">
      <c r="A209" s="10" t="s">
        <v>204</v>
      </c>
      <c r="B209" s="7" t="s">
        <v>198</v>
      </c>
      <c r="C209" s="7" t="s">
        <v>217</v>
      </c>
      <c r="D209" s="7" t="s">
        <v>205</v>
      </c>
      <c r="E209" s="11">
        <v>320624</v>
      </c>
      <c r="F209" s="30">
        <v>0</v>
      </c>
      <c r="G209" s="9">
        <f t="shared" si="3"/>
        <v>0</v>
      </c>
      <c r="H209" s="40" t="s">
        <v>473</v>
      </c>
    </row>
    <row r="210" spans="1:9" ht="15.6">
      <c r="A210" s="41" t="s">
        <v>218</v>
      </c>
      <c r="B210" s="7" t="s">
        <v>198</v>
      </c>
      <c r="C210" s="7" t="s">
        <v>219</v>
      </c>
      <c r="D210" s="7"/>
      <c r="E210" s="30">
        <f>E211</f>
        <v>1189000</v>
      </c>
      <c r="F210" s="30">
        <f>F211</f>
        <v>0</v>
      </c>
      <c r="G210" s="9">
        <f t="shared" si="3"/>
        <v>0</v>
      </c>
      <c r="H210" s="40"/>
    </row>
    <row r="211" spans="1:9" ht="51" customHeight="1">
      <c r="A211" s="10" t="s">
        <v>22</v>
      </c>
      <c r="B211" s="7" t="s">
        <v>198</v>
      </c>
      <c r="C211" s="7" t="s">
        <v>219</v>
      </c>
      <c r="D211" s="7" t="s">
        <v>6</v>
      </c>
      <c r="E211" s="11">
        <v>1189000</v>
      </c>
      <c r="F211" s="30">
        <v>0</v>
      </c>
      <c r="G211" s="9">
        <f t="shared" si="3"/>
        <v>0</v>
      </c>
      <c r="H211" s="40" t="s">
        <v>474</v>
      </c>
    </row>
    <row r="212" spans="1:9" ht="108.6" customHeight="1">
      <c r="A212" s="41" t="s">
        <v>476</v>
      </c>
      <c r="B212" s="7" t="s">
        <v>198</v>
      </c>
      <c r="C212" s="7" t="s">
        <v>475</v>
      </c>
      <c r="D212" s="7"/>
      <c r="E212" s="30">
        <f>SUM(E213)</f>
        <v>492000</v>
      </c>
      <c r="F212" s="30">
        <f>SUM(F213)</f>
        <v>0</v>
      </c>
      <c r="G212" s="9">
        <f t="shared" si="3"/>
        <v>0</v>
      </c>
      <c r="H212" s="40"/>
    </row>
    <row r="213" spans="1:9" ht="73.95" customHeight="1">
      <c r="A213" s="19" t="s">
        <v>200</v>
      </c>
      <c r="B213" s="7" t="s">
        <v>198</v>
      </c>
      <c r="C213" s="7" t="s">
        <v>475</v>
      </c>
      <c r="D213" s="7" t="s">
        <v>29</v>
      </c>
      <c r="E213" s="11">
        <v>492000</v>
      </c>
      <c r="F213" s="30">
        <v>0</v>
      </c>
      <c r="G213" s="9">
        <f t="shared" si="3"/>
        <v>0</v>
      </c>
      <c r="H213" s="40" t="s">
        <v>477</v>
      </c>
    </row>
    <row r="214" spans="1:9" ht="116.4" customHeight="1">
      <c r="A214" s="19" t="s">
        <v>585</v>
      </c>
      <c r="B214" s="7" t="s">
        <v>198</v>
      </c>
      <c r="C214" s="7" t="s">
        <v>586</v>
      </c>
      <c r="D214" s="7"/>
      <c r="E214" s="30">
        <f>E215</f>
        <v>51248055.200000003</v>
      </c>
      <c r="F214" s="30">
        <f>F215</f>
        <v>23768055.199999999</v>
      </c>
      <c r="G214" s="9">
        <f t="shared" si="3"/>
        <v>46.378453011032498</v>
      </c>
      <c r="H214" s="40"/>
    </row>
    <row r="215" spans="1:9" ht="66.599999999999994" customHeight="1">
      <c r="A215" s="10" t="s">
        <v>22</v>
      </c>
      <c r="B215" s="7" t="s">
        <v>223</v>
      </c>
      <c r="C215" s="7" t="s">
        <v>587</v>
      </c>
      <c r="D215" s="7" t="s">
        <v>205</v>
      </c>
      <c r="E215" s="11">
        <v>51248055.200000003</v>
      </c>
      <c r="F215" s="182">
        <v>23768055.199999999</v>
      </c>
      <c r="G215" s="9">
        <f t="shared" si="3"/>
        <v>46.378453011032498</v>
      </c>
      <c r="H215" s="40" t="s">
        <v>588</v>
      </c>
    </row>
    <row r="216" spans="1:9" ht="45">
      <c r="A216" s="19" t="s">
        <v>220</v>
      </c>
      <c r="B216" s="206"/>
      <c r="C216" s="205" t="s">
        <v>221</v>
      </c>
      <c r="D216" s="205"/>
      <c r="E216" s="207">
        <f>SUM(E217+E225+E230)</f>
        <v>26687199</v>
      </c>
      <c r="F216" s="207">
        <f>SUM(F217+F225+F230)</f>
        <v>7701009.2799999993</v>
      </c>
      <c r="G216" s="9">
        <f t="shared" si="3"/>
        <v>28.856566326050174</v>
      </c>
      <c r="H216" s="23"/>
    </row>
    <row r="217" spans="1:9" ht="45.6">
      <c r="A217" s="41" t="s">
        <v>222</v>
      </c>
      <c r="B217" s="7" t="s">
        <v>223</v>
      </c>
      <c r="C217" s="205" t="s">
        <v>224</v>
      </c>
      <c r="D217" s="7"/>
      <c r="E217" s="30">
        <f>E218</f>
        <v>10630400</v>
      </c>
      <c r="F217" s="30">
        <f>F218</f>
        <v>4685358.5799999991</v>
      </c>
      <c r="G217" s="9">
        <f t="shared" si="3"/>
        <v>44.075092000301012</v>
      </c>
      <c r="H217" s="40"/>
    </row>
    <row r="218" spans="1:9" ht="47.4" customHeight="1">
      <c r="A218" s="10" t="s">
        <v>104</v>
      </c>
      <c r="B218" s="7" t="s">
        <v>223</v>
      </c>
      <c r="C218" s="7" t="s">
        <v>224</v>
      </c>
      <c r="D218" s="7" t="s">
        <v>6</v>
      </c>
      <c r="E218" s="30">
        <f>SUM(E219:E224)</f>
        <v>10630400</v>
      </c>
      <c r="F218" s="30">
        <f>SUM(F220:F224)</f>
        <v>4685358.5799999991</v>
      </c>
      <c r="G218" s="9">
        <f t="shared" si="3"/>
        <v>44.075092000301012</v>
      </c>
      <c r="H218" s="40"/>
    </row>
    <row r="219" spans="1:9" ht="18" customHeight="1">
      <c r="A219" s="10"/>
      <c r="B219" s="7"/>
      <c r="C219" s="7"/>
      <c r="D219" s="7"/>
      <c r="E219" s="11">
        <v>4950</v>
      </c>
      <c r="F219" s="30">
        <v>0</v>
      </c>
      <c r="G219" s="9">
        <f t="shared" si="3"/>
        <v>0</v>
      </c>
      <c r="H219" s="40" t="s">
        <v>590</v>
      </c>
      <c r="I219" t="s">
        <v>535</v>
      </c>
    </row>
    <row r="220" spans="1:9" ht="15.6" customHeight="1">
      <c r="A220" s="10"/>
      <c r="B220" s="7"/>
      <c r="C220" s="7"/>
      <c r="D220" s="7"/>
      <c r="E220" s="11">
        <v>8008000</v>
      </c>
      <c r="F220" s="30">
        <v>3704594.19</v>
      </c>
      <c r="G220" s="9">
        <f t="shared" si="3"/>
        <v>46.261166208791209</v>
      </c>
      <c r="H220" s="40" t="s">
        <v>225</v>
      </c>
      <c r="I220" t="s">
        <v>534</v>
      </c>
    </row>
    <row r="221" spans="1:9" ht="15" customHeight="1">
      <c r="A221" s="10"/>
      <c r="B221" s="7"/>
      <c r="C221" s="7"/>
      <c r="D221" s="7"/>
      <c r="E221" s="11">
        <v>2066950</v>
      </c>
      <c r="F221" s="30">
        <v>562878</v>
      </c>
      <c r="G221" s="9">
        <f t="shared" si="3"/>
        <v>27.232298797745468</v>
      </c>
      <c r="H221" s="40" t="s">
        <v>226</v>
      </c>
      <c r="I221" t="s">
        <v>530</v>
      </c>
    </row>
    <row r="222" spans="1:9" ht="50.4" customHeight="1">
      <c r="A222" s="10"/>
      <c r="B222" s="7"/>
      <c r="C222" s="7"/>
      <c r="D222" s="7"/>
      <c r="E222" s="11">
        <v>222887.86</v>
      </c>
      <c r="F222" s="30">
        <v>218369</v>
      </c>
      <c r="G222" s="9">
        <f t="shared" si="3"/>
        <v>97.972585855505997</v>
      </c>
      <c r="H222" s="40" t="s">
        <v>589</v>
      </c>
      <c r="I222" t="s">
        <v>525</v>
      </c>
    </row>
    <row r="223" spans="1:9" ht="30" customHeight="1">
      <c r="A223" s="10"/>
      <c r="B223" s="7"/>
      <c r="C223" s="7"/>
      <c r="D223" s="7"/>
      <c r="E223" s="11">
        <v>236500</v>
      </c>
      <c r="F223" s="30">
        <v>162674.59</v>
      </c>
      <c r="G223" s="9">
        <f t="shared" si="3"/>
        <v>68.784181818181821</v>
      </c>
      <c r="H223" s="40" t="s">
        <v>227</v>
      </c>
      <c r="I223" t="s">
        <v>523</v>
      </c>
    </row>
    <row r="224" spans="1:9" ht="35.4" customHeight="1">
      <c r="A224" s="10"/>
      <c r="B224" s="7"/>
      <c r="C224" s="7"/>
      <c r="D224" s="7"/>
      <c r="E224" s="11">
        <v>91112.14</v>
      </c>
      <c r="F224" s="30">
        <v>36842.800000000003</v>
      </c>
      <c r="G224" s="9">
        <f t="shared" si="3"/>
        <v>40.436762872653418</v>
      </c>
      <c r="H224" s="40" t="s">
        <v>228</v>
      </c>
    </row>
    <row r="225" spans="1:9" ht="30.6">
      <c r="A225" s="41" t="s">
        <v>229</v>
      </c>
      <c r="B225" s="7" t="s">
        <v>223</v>
      </c>
      <c r="C225" s="205" t="s">
        <v>230</v>
      </c>
      <c r="D225" s="7"/>
      <c r="E225" s="30">
        <f>E226</f>
        <v>3519302</v>
      </c>
      <c r="F225" s="30">
        <f>F226</f>
        <v>55894</v>
      </c>
      <c r="G225" s="9">
        <f t="shared" si="3"/>
        <v>1.5882126626245774</v>
      </c>
      <c r="H225" s="40"/>
    </row>
    <row r="226" spans="1:9" ht="21.75" customHeight="1">
      <c r="A226" s="10" t="s">
        <v>104</v>
      </c>
      <c r="B226" s="7" t="s">
        <v>223</v>
      </c>
      <c r="C226" s="7" t="s">
        <v>230</v>
      </c>
      <c r="D226" s="7" t="s">
        <v>6</v>
      </c>
      <c r="E226" s="30">
        <f>SUM(E227:E229)</f>
        <v>3519302</v>
      </c>
      <c r="F226" s="30">
        <f>SUM(F227:F229)</f>
        <v>55894</v>
      </c>
      <c r="G226" s="9">
        <f t="shared" si="3"/>
        <v>1.5882126626245774</v>
      </c>
      <c r="H226" s="40"/>
    </row>
    <row r="227" spans="1:9" ht="21.75" customHeight="1">
      <c r="A227" s="10"/>
      <c r="B227" s="7"/>
      <c r="C227" s="7"/>
      <c r="D227" s="7"/>
      <c r="E227" s="194">
        <v>934000</v>
      </c>
      <c r="F227" s="195">
        <v>44460</v>
      </c>
      <c r="G227" s="9">
        <f t="shared" si="3"/>
        <v>4.7601713062098501</v>
      </c>
      <c r="H227" s="40" t="s">
        <v>516</v>
      </c>
      <c r="I227" t="s">
        <v>534</v>
      </c>
    </row>
    <row r="228" spans="1:9" ht="65.400000000000006" customHeight="1">
      <c r="A228" s="10"/>
      <c r="B228" s="7"/>
      <c r="C228" s="7"/>
      <c r="D228" s="7"/>
      <c r="E228" s="11">
        <v>2552802</v>
      </c>
      <c r="F228" s="30">
        <v>11434</v>
      </c>
      <c r="G228" s="9">
        <f t="shared" si="3"/>
        <v>0.44789999381072249</v>
      </c>
      <c r="H228" s="40" t="s">
        <v>591</v>
      </c>
      <c r="I228" t="s">
        <v>530</v>
      </c>
    </row>
    <row r="229" spans="1:9" ht="39" customHeight="1">
      <c r="A229" s="10"/>
      <c r="B229" s="7"/>
      <c r="C229" s="7"/>
      <c r="D229" s="7"/>
      <c r="E229" s="43">
        <v>32500</v>
      </c>
      <c r="F229" s="189">
        <v>0</v>
      </c>
      <c r="G229" s="9">
        <f t="shared" si="3"/>
        <v>0</v>
      </c>
      <c r="H229" s="40" t="s">
        <v>592</v>
      </c>
      <c r="I229" t="s">
        <v>523</v>
      </c>
    </row>
    <row r="230" spans="1:9" ht="30.6">
      <c r="A230" s="41" t="s">
        <v>232</v>
      </c>
      <c r="B230" s="14" t="s">
        <v>223</v>
      </c>
      <c r="C230" s="204" t="s">
        <v>233</v>
      </c>
      <c r="D230" s="14"/>
      <c r="E230" s="25">
        <f>E231</f>
        <v>12537497</v>
      </c>
      <c r="F230" s="25">
        <f>F231</f>
        <v>2959756.7</v>
      </c>
      <c r="G230" s="9">
        <f t="shared" si="3"/>
        <v>23.60723755307778</v>
      </c>
      <c r="H230" s="40"/>
    </row>
    <row r="231" spans="1:9" ht="46.95" customHeight="1">
      <c r="A231" s="10" t="s">
        <v>104</v>
      </c>
      <c r="B231" s="14" t="s">
        <v>223</v>
      </c>
      <c r="C231" s="14" t="s">
        <v>233</v>
      </c>
      <c r="D231" s="14" t="s">
        <v>6</v>
      </c>
      <c r="E231" s="25">
        <f>SUM(E232:E243)</f>
        <v>12537497</v>
      </c>
      <c r="F231" s="25">
        <f>SUM(F232:F243)</f>
        <v>2959756.7</v>
      </c>
      <c r="G231" s="9">
        <f t="shared" si="3"/>
        <v>23.60723755307778</v>
      </c>
      <c r="H231" s="40"/>
    </row>
    <row r="232" spans="1:9" ht="33.6" customHeight="1">
      <c r="A232" s="10"/>
      <c r="B232" s="14"/>
      <c r="C232" s="14"/>
      <c r="D232" s="14"/>
      <c r="E232" s="11">
        <v>164000</v>
      </c>
      <c r="F232" s="30">
        <v>0</v>
      </c>
      <c r="G232" s="9">
        <f t="shared" si="3"/>
        <v>0</v>
      </c>
      <c r="H232" s="40" t="s">
        <v>234</v>
      </c>
    </row>
    <row r="233" spans="1:9" ht="21" customHeight="1">
      <c r="A233" s="10"/>
      <c r="B233" s="14"/>
      <c r="C233" s="14"/>
      <c r="D233" s="14"/>
      <c r="E233" s="194">
        <v>862022</v>
      </c>
      <c r="F233" s="195">
        <v>0</v>
      </c>
      <c r="G233" s="9">
        <f t="shared" si="3"/>
        <v>0</v>
      </c>
      <c r="H233" s="40" t="s">
        <v>235</v>
      </c>
    </row>
    <row r="234" spans="1:9" ht="15" customHeight="1">
      <c r="A234" s="10"/>
      <c r="B234" s="14"/>
      <c r="C234" s="14"/>
      <c r="D234" s="14"/>
      <c r="E234" s="11">
        <v>357417</v>
      </c>
      <c r="F234" s="30">
        <v>0</v>
      </c>
      <c r="G234" s="9">
        <f t="shared" si="3"/>
        <v>0</v>
      </c>
      <c r="H234" s="40" t="s">
        <v>236</v>
      </c>
      <c r="I234" t="s">
        <v>530</v>
      </c>
    </row>
    <row r="235" spans="1:9" ht="16.2" customHeight="1">
      <c r="A235" s="10"/>
      <c r="B235" s="14"/>
      <c r="C235" s="14"/>
      <c r="D235" s="14"/>
      <c r="E235" s="11">
        <v>4952963.92</v>
      </c>
      <c r="F235" s="30">
        <v>0</v>
      </c>
      <c r="G235" s="9">
        <f t="shared" si="3"/>
        <v>0</v>
      </c>
      <c r="H235" s="40" t="s">
        <v>237</v>
      </c>
      <c r="I235" t="s">
        <v>530</v>
      </c>
    </row>
    <row r="236" spans="1:9" ht="15" customHeight="1">
      <c r="A236" s="10"/>
      <c r="B236" s="14"/>
      <c r="C236" s="14"/>
      <c r="D236" s="14"/>
      <c r="E236" s="11">
        <v>20500</v>
      </c>
      <c r="F236" s="30">
        <v>0</v>
      </c>
      <c r="G236" s="9">
        <f t="shared" si="3"/>
        <v>0</v>
      </c>
      <c r="H236" s="40" t="s">
        <v>238</v>
      </c>
      <c r="I236" t="s">
        <v>521</v>
      </c>
    </row>
    <row r="237" spans="1:9" ht="32.4" customHeight="1">
      <c r="A237" s="10"/>
      <c r="B237" s="14"/>
      <c r="C237" s="14"/>
      <c r="D237" s="14"/>
      <c r="E237" s="11">
        <v>485310</v>
      </c>
      <c r="F237" s="30"/>
      <c r="G237" s="9">
        <f t="shared" si="3"/>
        <v>0</v>
      </c>
      <c r="H237" s="40" t="s">
        <v>466</v>
      </c>
      <c r="I237" t="s">
        <v>530</v>
      </c>
    </row>
    <row r="238" spans="1:9" ht="32.4" customHeight="1">
      <c r="A238" s="10"/>
      <c r="B238" s="14"/>
      <c r="C238" s="14"/>
      <c r="D238" s="14"/>
      <c r="E238" s="11">
        <v>156697</v>
      </c>
      <c r="F238" s="30">
        <v>156697</v>
      </c>
      <c r="G238" s="9">
        <f t="shared" si="3"/>
        <v>100</v>
      </c>
      <c r="H238" s="40" t="s">
        <v>594</v>
      </c>
      <c r="I238" t="s">
        <v>530</v>
      </c>
    </row>
    <row r="239" spans="1:9" ht="32.4" customHeight="1">
      <c r="A239" s="10"/>
      <c r="B239" s="14"/>
      <c r="C239" s="14"/>
      <c r="D239" s="14"/>
      <c r="E239" s="11">
        <v>321790</v>
      </c>
      <c r="F239" s="30">
        <v>91790</v>
      </c>
      <c r="G239" s="9">
        <f t="shared" si="3"/>
        <v>28.524814319898066</v>
      </c>
      <c r="H239" s="40" t="s">
        <v>593</v>
      </c>
      <c r="I239" t="s">
        <v>525</v>
      </c>
    </row>
    <row r="240" spans="1:9" ht="51" customHeight="1">
      <c r="A240" s="10"/>
      <c r="B240" s="14"/>
      <c r="C240" s="14"/>
      <c r="D240" s="14"/>
      <c r="E240" s="11">
        <v>3788883</v>
      </c>
      <c r="F240" s="30">
        <v>2639875.7000000002</v>
      </c>
      <c r="G240" s="9">
        <f t="shared" si="3"/>
        <v>69.674247001029073</v>
      </c>
      <c r="H240" s="40" t="s">
        <v>626</v>
      </c>
      <c r="I240" t="s">
        <v>525</v>
      </c>
    </row>
    <row r="241" spans="1:9" ht="31.2" customHeight="1">
      <c r="A241" s="10"/>
      <c r="B241" s="14"/>
      <c r="C241" s="14"/>
      <c r="D241" s="14"/>
      <c r="E241" s="11">
        <v>410000</v>
      </c>
      <c r="F241" s="30">
        <v>0</v>
      </c>
      <c r="G241" s="9">
        <f t="shared" si="3"/>
        <v>0</v>
      </c>
      <c r="H241" s="40" t="s">
        <v>239</v>
      </c>
      <c r="I241" t="s">
        <v>525</v>
      </c>
    </row>
    <row r="242" spans="1:9" ht="19.2" customHeight="1">
      <c r="A242" s="10"/>
      <c r="B242" s="14"/>
      <c r="C242" s="14"/>
      <c r="D242" s="14"/>
      <c r="E242" s="11">
        <v>475688</v>
      </c>
      <c r="F242" s="30">
        <v>71394</v>
      </c>
      <c r="G242" s="9">
        <f t="shared" si="3"/>
        <v>15.008577050503691</v>
      </c>
      <c r="H242" s="40" t="s">
        <v>627</v>
      </c>
      <c r="I242" t="s">
        <v>521</v>
      </c>
    </row>
    <row r="243" spans="1:9" ht="17.25" customHeight="1">
      <c r="A243" s="10"/>
      <c r="B243" s="14"/>
      <c r="C243" s="14"/>
      <c r="D243" s="14"/>
      <c r="E243" s="11">
        <v>542226.07999999996</v>
      </c>
      <c r="F243" s="30">
        <v>0</v>
      </c>
      <c r="G243" s="9">
        <f t="shared" si="3"/>
        <v>0</v>
      </c>
      <c r="H243" s="40" t="s">
        <v>241</v>
      </c>
    </row>
    <row r="244" spans="1:9" ht="75">
      <c r="A244" s="19" t="s">
        <v>242</v>
      </c>
      <c r="B244" s="206"/>
      <c r="C244" s="205" t="s">
        <v>243</v>
      </c>
      <c r="D244" s="205"/>
      <c r="E244" s="207">
        <f>SUM(E248+E250+E252+E256+E245+E254)</f>
        <v>91841000</v>
      </c>
      <c r="F244" s="207">
        <f>SUM(F248+F250+F252+F256+F245+F254)</f>
        <v>4757366.42</v>
      </c>
      <c r="G244" s="9">
        <f t="shared" si="3"/>
        <v>5.1800028527563944</v>
      </c>
      <c r="H244" s="23"/>
    </row>
    <row r="245" spans="1:9" ht="76.2" customHeight="1">
      <c r="A245" s="41" t="s">
        <v>452</v>
      </c>
      <c r="B245" s="7" t="s">
        <v>245</v>
      </c>
      <c r="C245" s="7" t="s">
        <v>451</v>
      </c>
      <c r="D245" s="7"/>
      <c r="E245" s="30">
        <f>E246+E247</f>
        <v>2280000</v>
      </c>
      <c r="F245" s="30">
        <f>F246+F247</f>
        <v>37720</v>
      </c>
      <c r="G245" s="9">
        <f t="shared" si="3"/>
        <v>1.654385964912281</v>
      </c>
      <c r="H245" s="40"/>
    </row>
    <row r="246" spans="1:9" ht="33.6" customHeight="1">
      <c r="A246" s="10" t="s">
        <v>104</v>
      </c>
      <c r="B246" s="7" t="s">
        <v>245</v>
      </c>
      <c r="C246" s="7" t="s">
        <v>451</v>
      </c>
      <c r="D246" s="7" t="s">
        <v>6</v>
      </c>
      <c r="E246" s="11">
        <v>2242280</v>
      </c>
      <c r="F246" s="30">
        <v>0</v>
      </c>
      <c r="G246" s="9">
        <f t="shared" si="3"/>
        <v>0</v>
      </c>
      <c r="H246" s="40" t="s">
        <v>453</v>
      </c>
      <c r="I246" s="81" t="s">
        <v>521</v>
      </c>
    </row>
    <row r="247" spans="1:9" ht="34.200000000000003" customHeight="1">
      <c r="A247" s="10"/>
      <c r="B247" s="7" t="s">
        <v>245</v>
      </c>
      <c r="C247" s="7" t="s">
        <v>451</v>
      </c>
      <c r="D247" s="7" t="s">
        <v>6</v>
      </c>
      <c r="E247" s="11">
        <v>37720</v>
      </c>
      <c r="F247" s="30">
        <v>37720</v>
      </c>
      <c r="G247" s="9">
        <f t="shared" si="3"/>
        <v>100</v>
      </c>
      <c r="H247" s="40" t="s">
        <v>580</v>
      </c>
      <c r="I247" s="203" t="s">
        <v>521</v>
      </c>
    </row>
    <row r="248" spans="1:9" ht="60.6">
      <c r="A248" s="41" t="s">
        <v>244</v>
      </c>
      <c r="B248" s="7" t="s">
        <v>245</v>
      </c>
      <c r="C248" s="7" t="s">
        <v>246</v>
      </c>
      <c r="D248" s="7"/>
      <c r="E248" s="30">
        <f>SUM(E249)</f>
        <v>9555100</v>
      </c>
      <c r="F248" s="30">
        <f>SUM(F249)</f>
        <v>4508492.42</v>
      </c>
      <c r="G248" s="9">
        <f t="shared" si="3"/>
        <v>47.184146895375243</v>
      </c>
      <c r="H248" s="40"/>
    </row>
    <row r="249" spans="1:9" ht="36.6" customHeight="1">
      <c r="A249" s="10" t="s">
        <v>104</v>
      </c>
      <c r="B249" s="7" t="s">
        <v>245</v>
      </c>
      <c r="C249" s="7" t="s">
        <v>246</v>
      </c>
      <c r="D249" s="7" t="s">
        <v>6</v>
      </c>
      <c r="E249" s="11">
        <v>9555100</v>
      </c>
      <c r="F249" s="30">
        <v>4508492.42</v>
      </c>
      <c r="G249" s="9">
        <f t="shared" si="3"/>
        <v>47.184146895375243</v>
      </c>
      <c r="H249" s="40" t="s">
        <v>247</v>
      </c>
      <c r="I249" s="81" t="s">
        <v>530</v>
      </c>
    </row>
    <row r="250" spans="1:9" ht="33" customHeight="1">
      <c r="A250" s="41" t="s">
        <v>248</v>
      </c>
      <c r="B250" s="7" t="s">
        <v>245</v>
      </c>
      <c r="C250" s="7" t="s">
        <v>249</v>
      </c>
      <c r="D250" s="7"/>
      <c r="E250" s="30">
        <f>E251</f>
        <v>34568400</v>
      </c>
      <c r="F250" s="30">
        <f>F251</f>
        <v>169154</v>
      </c>
      <c r="G250" s="9">
        <f t="shared" si="3"/>
        <v>0.48933129679128917</v>
      </c>
      <c r="H250" s="40"/>
    </row>
    <row r="251" spans="1:9" ht="44.4" customHeight="1">
      <c r="A251" s="10" t="s">
        <v>104</v>
      </c>
      <c r="B251" s="14" t="s">
        <v>245</v>
      </c>
      <c r="C251" s="14" t="s">
        <v>249</v>
      </c>
      <c r="D251" s="14" t="s">
        <v>6</v>
      </c>
      <c r="E251" s="11">
        <v>34568400</v>
      </c>
      <c r="F251" s="30">
        <v>169154</v>
      </c>
      <c r="G251" s="9">
        <f t="shared" si="3"/>
        <v>0.48933129679128917</v>
      </c>
      <c r="H251" s="40" t="s">
        <v>454</v>
      </c>
      <c r="I251" s="179" t="s">
        <v>530</v>
      </c>
    </row>
    <row r="252" spans="1:9" ht="28.5" customHeight="1">
      <c r="A252" s="37" t="s">
        <v>456</v>
      </c>
      <c r="B252" s="7" t="s">
        <v>245</v>
      </c>
      <c r="C252" s="7" t="s">
        <v>455</v>
      </c>
      <c r="D252" s="14"/>
      <c r="E252" s="30">
        <f>E253</f>
        <v>43900000</v>
      </c>
      <c r="F252" s="30">
        <f>F253</f>
        <v>0</v>
      </c>
      <c r="G252" s="9">
        <f t="shared" si="3"/>
        <v>0</v>
      </c>
      <c r="H252" s="40"/>
    </row>
    <row r="253" spans="1:9" ht="34.200000000000003" customHeight="1">
      <c r="A253" s="10" t="s">
        <v>104</v>
      </c>
      <c r="B253" s="7" t="s">
        <v>245</v>
      </c>
      <c r="C253" s="7" t="s">
        <v>455</v>
      </c>
      <c r="D253" s="7" t="s">
        <v>6</v>
      </c>
      <c r="E253" s="194">
        <v>43900000</v>
      </c>
      <c r="F253" s="195">
        <v>0</v>
      </c>
      <c r="G253" s="9">
        <f t="shared" si="3"/>
        <v>0</v>
      </c>
      <c r="H253" s="10" t="s">
        <v>517</v>
      </c>
      <c r="I253" s="81" t="s">
        <v>525</v>
      </c>
    </row>
    <row r="254" spans="1:9" ht="28.5" customHeight="1">
      <c r="A254" s="37" t="s">
        <v>457</v>
      </c>
      <c r="B254" s="7" t="s">
        <v>245</v>
      </c>
      <c r="C254" s="7" t="s">
        <v>250</v>
      </c>
      <c r="D254" s="14"/>
      <c r="E254" s="30">
        <f>E255</f>
        <v>553500</v>
      </c>
      <c r="F254" s="30">
        <f>F255</f>
        <v>42000</v>
      </c>
      <c r="G254" s="9">
        <f t="shared" si="3"/>
        <v>7.5880758807588071</v>
      </c>
      <c r="H254" s="40"/>
    </row>
    <row r="255" spans="1:9" ht="46.95" customHeight="1">
      <c r="A255" s="10" t="s">
        <v>104</v>
      </c>
      <c r="B255" s="7" t="s">
        <v>245</v>
      </c>
      <c r="C255" s="7" t="s">
        <v>250</v>
      </c>
      <c r="D255" s="7" t="s">
        <v>6</v>
      </c>
      <c r="E255" s="11">
        <v>553500</v>
      </c>
      <c r="F255" s="30">
        <v>42000</v>
      </c>
      <c r="G255" s="9">
        <f t="shared" si="3"/>
        <v>7.5880758807588071</v>
      </c>
      <c r="H255" s="10" t="s">
        <v>581</v>
      </c>
      <c r="I255" s="81" t="s">
        <v>530</v>
      </c>
    </row>
    <row r="256" spans="1:9" ht="60">
      <c r="A256" s="37" t="s">
        <v>251</v>
      </c>
      <c r="B256" s="7" t="s">
        <v>245</v>
      </c>
      <c r="C256" s="7" t="s">
        <v>252</v>
      </c>
      <c r="D256" s="14"/>
      <c r="E256" s="30">
        <f>E257</f>
        <v>984000</v>
      </c>
      <c r="F256" s="30">
        <f>F257</f>
        <v>0</v>
      </c>
      <c r="G256" s="9">
        <f t="shared" si="3"/>
        <v>0</v>
      </c>
      <c r="H256" s="40"/>
    </row>
    <row r="257" spans="1:9" ht="77.400000000000006" customHeight="1">
      <c r="A257" s="10" t="s">
        <v>104</v>
      </c>
      <c r="B257" s="7" t="s">
        <v>245</v>
      </c>
      <c r="C257" s="7" t="s">
        <v>252</v>
      </c>
      <c r="D257" s="7" t="s">
        <v>6</v>
      </c>
      <c r="E257" s="11">
        <v>984000</v>
      </c>
      <c r="F257" s="30">
        <v>0</v>
      </c>
      <c r="G257" s="9">
        <f t="shared" si="3"/>
        <v>0</v>
      </c>
      <c r="H257" s="37" t="s">
        <v>251</v>
      </c>
      <c r="I257" s="81" t="s">
        <v>530</v>
      </c>
    </row>
    <row r="258" spans="1:9" ht="60.6" customHeight="1">
      <c r="A258" s="19" t="s">
        <v>253</v>
      </c>
      <c r="B258" s="206"/>
      <c r="C258" s="205" t="s">
        <v>254</v>
      </c>
      <c r="D258" s="205"/>
      <c r="E258" s="207">
        <f>SUM(E259+E261+E263+E266+E269+E272)</f>
        <v>97823510</v>
      </c>
      <c r="F258" s="207">
        <f>SUM(F259+F261+F263+F266+F269+F272)</f>
        <v>32868743.879999999</v>
      </c>
      <c r="G258" s="9">
        <f t="shared" si="3"/>
        <v>33.600045510532176</v>
      </c>
      <c r="H258" s="23"/>
    </row>
    <row r="259" spans="1:9" ht="30.6">
      <c r="A259" s="41" t="s">
        <v>255</v>
      </c>
      <c r="B259" s="7" t="s">
        <v>256</v>
      </c>
      <c r="C259" s="7" t="s">
        <v>257</v>
      </c>
      <c r="D259" s="7"/>
      <c r="E259" s="30">
        <f>E260</f>
        <v>234862</v>
      </c>
      <c r="F259" s="30">
        <f>F260</f>
        <v>0</v>
      </c>
      <c r="G259" s="9">
        <f t="shared" si="3"/>
        <v>0</v>
      </c>
      <c r="H259" s="40"/>
    </row>
    <row r="260" spans="1:9" ht="79.95" customHeight="1">
      <c r="A260" s="29" t="s">
        <v>28</v>
      </c>
      <c r="B260" s="7" t="s">
        <v>256</v>
      </c>
      <c r="C260" s="7" t="s">
        <v>257</v>
      </c>
      <c r="D260" s="7" t="s">
        <v>29</v>
      </c>
      <c r="E260" s="194">
        <v>234862</v>
      </c>
      <c r="F260" s="195">
        <v>0</v>
      </c>
      <c r="G260" s="9">
        <f t="shared" si="3"/>
        <v>0</v>
      </c>
      <c r="H260" s="10" t="s">
        <v>258</v>
      </c>
      <c r="I260" s="81" t="s">
        <v>562</v>
      </c>
    </row>
    <row r="261" spans="1:9" ht="150">
      <c r="A261" s="44" t="s">
        <v>259</v>
      </c>
      <c r="B261" s="7" t="s">
        <v>256</v>
      </c>
      <c r="C261" s="7" t="s">
        <v>260</v>
      </c>
      <c r="D261" s="7"/>
      <c r="E261" s="30">
        <f>E262</f>
        <v>30000</v>
      </c>
      <c r="F261" s="30">
        <f>F262</f>
        <v>0</v>
      </c>
      <c r="G261" s="9">
        <f t="shared" si="3"/>
        <v>0</v>
      </c>
      <c r="H261" s="40"/>
      <c r="I261" t="s">
        <v>563</v>
      </c>
    </row>
    <row r="262" spans="1:9" ht="46.95" customHeight="1">
      <c r="A262" s="19" t="s">
        <v>200</v>
      </c>
      <c r="B262" s="7" t="s">
        <v>256</v>
      </c>
      <c r="C262" s="7" t="s">
        <v>260</v>
      </c>
      <c r="D262" s="7" t="s">
        <v>29</v>
      </c>
      <c r="E262" s="11">
        <v>30000</v>
      </c>
      <c r="F262" s="30">
        <v>0</v>
      </c>
      <c r="G262" s="9">
        <f t="shared" si="3"/>
        <v>0</v>
      </c>
      <c r="H262" s="10" t="s">
        <v>261</v>
      </c>
    </row>
    <row r="263" spans="1:9" ht="90.6">
      <c r="A263" s="41" t="s">
        <v>262</v>
      </c>
      <c r="B263" s="7" t="s">
        <v>263</v>
      </c>
      <c r="C263" s="205" t="s">
        <v>264</v>
      </c>
      <c r="D263" s="7"/>
      <c r="E263" s="30">
        <f>E265+E264</f>
        <v>13336494</v>
      </c>
      <c r="F263" s="30">
        <f>F265+F264</f>
        <v>3102545.7199999997</v>
      </c>
      <c r="G263" s="9">
        <f t="shared" si="3"/>
        <v>23.263578268771386</v>
      </c>
      <c r="H263" s="40"/>
    </row>
    <row r="264" spans="1:9" ht="60">
      <c r="A264" s="10" t="s">
        <v>104</v>
      </c>
      <c r="B264" s="7" t="s">
        <v>263</v>
      </c>
      <c r="C264" s="7" t="s">
        <v>264</v>
      </c>
      <c r="D264" s="7" t="s">
        <v>6</v>
      </c>
      <c r="E264" s="11">
        <v>197091</v>
      </c>
      <c r="F264" s="30">
        <v>30792.15</v>
      </c>
      <c r="G264" s="9">
        <f t="shared" si="3"/>
        <v>15.623316133156766</v>
      </c>
      <c r="H264" s="10" t="s">
        <v>265</v>
      </c>
      <c r="I264" s="81" t="s">
        <v>521</v>
      </c>
    </row>
    <row r="265" spans="1:9" ht="35.4" customHeight="1">
      <c r="A265" s="45" t="s">
        <v>266</v>
      </c>
      <c r="B265" s="7" t="s">
        <v>263</v>
      </c>
      <c r="C265" s="7" t="s">
        <v>264</v>
      </c>
      <c r="D265" s="7" t="s">
        <v>267</v>
      </c>
      <c r="E265" s="11">
        <v>13139403</v>
      </c>
      <c r="F265" s="30">
        <v>3071753.57</v>
      </c>
      <c r="G265" s="9">
        <f t="shared" si="3"/>
        <v>23.378182174639136</v>
      </c>
      <c r="H265" s="10" t="s">
        <v>268</v>
      </c>
      <c r="I265" s="81" t="s">
        <v>552</v>
      </c>
    </row>
    <row r="266" spans="1:9" ht="105.6">
      <c r="A266" s="41" t="s">
        <v>269</v>
      </c>
      <c r="B266" s="7">
        <v>1003</v>
      </c>
      <c r="C266" s="205" t="s">
        <v>270</v>
      </c>
      <c r="D266" s="7"/>
      <c r="E266" s="30">
        <f>E267+E268</f>
        <v>76141954</v>
      </c>
      <c r="F266" s="30">
        <f>F267+F268</f>
        <v>27547812.059999999</v>
      </c>
      <c r="G266" s="9">
        <f t="shared" si="3"/>
        <v>36.17954440727906</v>
      </c>
      <c r="H266" s="40"/>
    </row>
    <row r="267" spans="1:9" ht="45">
      <c r="A267" s="46" t="s">
        <v>5</v>
      </c>
      <c r="B267" s="7">
        <v>1003</v>
      </c>
      <c r="C267" s="7" t="s">
        <v>270</v>
      </c>
      <c r="D267" s="7" t="s">
        <v>6</v>
      </c>
      <c r="E267" s="11">
        <v>1125256</v>
      </c>
      <c r="F267" s="30">
        <v>345054.73</v>
      </c>
      <c r="G267" s="9">
        <f t="shared" si="3"/>
        <v>30.664553666010221</v>
      </c>
      <c r="H267" s="10" t="s">
        <v>265</v>
      </c>
      <c r="I267" s="81" t="s">
        <v>521</v>
      </c>
    </row>
    <row r="268" spans="1:9" ht="31.95" customHeight="1">
      <c r="A268" s="45" t="s">
        <v>266</v>
      </c>
      <c r="B268" s="7" t="s">
        <v>263</v>
      </c>
      <c r="C268" s="7" t="s">
        <v>270</v>
      </c>
      <c r="D268" s="7" t="s">
        <v>267</v>
      </c>
      <c r="E268" s="11">
        <v>75016698</v>
      </c>
      <c r="F268" s="30">
        <v>27202757.329999998</v>
      </c>
      <c r="G268" s="9">
        <f t="shared" si="3"/>
        <v>36.262269674946232</v>
      </c>
      <c r="H268" s="10" t="s">
        <v>271</v>
      </c>
      <c r="I268" s="81" t="s">
        <v>552</v>
      </c>
    </row>
    <row r="269" spans="1:9" ht="95.4" customHeight="1">
      <c r="A269" s="41" t="s">
        <v>272</v>
      </c>
      <c r="B269" s="7" t="s">
        <v>263</v>
      </c>
      <c r="C269" s="205" t="s">
        <v>273</v>
      </c>
      <c r="D269" s="7"/>
      <c r="E269" s="30">
        <f>E270+E271</f>
        <v>8069900</v>
      </c>
      <c r="F269" s="30">
        <f>F270+F271</f>
        <v>2216038.2799999998</v>
      </c>
      <c r="G269" s="9">
        <f t="shared" si="3"/>
        <v>27.460542014151351</v>
      </c>
      <c r="H269" s="40"/>
    </row>
    <row r="270" spans="1:9" ht="60">
      <c r="A270" s="10" t="s">
        <v>104</v>
      </c>
      <c r="B270" s="14" t="s">
        <v>263</v>
      </c>
      <c r="C270" s="14" t="s">
        <v>273</v>
      </c>
      <c r="D270" s="7" t="s">
        <v>6</v>
      </c>
      <c r="E270" s="11">
        <v>119260</v>
      </c>
      <c r="F270" s="30">
        <v>30933.25</v>
      </c>
      <c r="G270" s="9">
        <f t="shared" si="3"/>
        <v>25.937657219520379</v>
      </c>
      <c r="H270" s="10" t="s">
        <v>265</v>
      </c>
      <c r="I270" s="81" t="s">
        <v>521</v>
      </c>
    </row>
    <row r="271" spans="1:9" ht="45">
      <c r="A271" s="45" t="s">
        <v>323</v>
      </c>
      <c r="B271" s="14" t="s">
        <v>263</v>
      </c>
      <c r="C271" s="14" t="s">
        <v>273</v>
      </c>
      <c r="D271" s="14" t="s">
        <v>324</v>
      </c>
      <c r="E271" s="11">
        <v>7950640</v>
      </c>
      <c r="F271" s="30">
        <v>2185105.0299999998</v>
      </c>
      <c r="G271" s="9">
        <f t="shared" si="3"/>
        <v>27.48338536268778</v>
      </c>
      <c r="H271" s="10" t="s">
        <v>274</v>
      </c>
      <c r="I271" s="179" t="s">
        <v>552</v>
      </c>
    </row>
    <row r="272" spans="1:9" ht="135.6">
      <c r="A272" s="41" t="s">
        <v>578</v>
      </c>
      <c r="B272" s="14" t="s">
        <v>263</v>
      </c>
      <c r="C272" s="14" t="s">
        <v>579</v>
      </c>
      <c r="D272" s="14"/>
      <c r="E272" s="30">
        <f>E273</f>
        <v>10300</v>
      </c>
      <c r="F272" s="30">
        <f>F273</f>
        <v>2347.8200000000002</v>
      </c>
      <c r="G272" s="9">
        <f t="shared" si="3"/>
        <v>22.794368932038836</v>
      </c>
      <c r="H272" s="10"/>
      <c r="I272" s="202"/>
    </row>
    <row r="273" spans="1:9" ht="45">
      <c r="A273" s="45" t="s">
        <v>266</v>
      </c>
      <c r="B273" s="14" t="s">
        <v>263</v>
      </c>
      <c r="C273" s="14" t="s">
        <v>579</v>
      </c>
      <c r="D273" s="14" t="s">
        <v>324</v>
      </c>
      <c r="E273" s="11">
        <v>10300</v>
      </c>
      <c r="F273" s="182">
        <v>2347.8200000000002</v>
      </c>
      <c r="G273" s="9">
        <f t="shared" si="3"/>
        <v>22.794368932038836</v>
      </c>
      <c r="H273" s="10" t="s">
        <v>274</v>
      </c>
      <c r="I273" s="202" t="s">
        <v>552</v>
      </c>
    </row>
    <row r="274" spans="1:9" ht="45">
      <c r="A274" s="19" t="s">
        <v>275</v>
      </c>
      <c r="B274" s="21"/>
      <c r="C274" s="7" t="s">
        <v>276</v>
      </c>
      <c r="D274" s="7"/>
      <c r="E274" s="22">
        <f>SUM(E275)</f>
        <v>497838</v>
      </c>
      <c r="F274" s="22">
        <f>SUM(F275)</f>
        <v>122205</v>
      </c>
      <c r="G274" s="9">
        <f t="shared" si="3"/>
        <v>24.547141841321878</v>
      </c>
      <c r="H274" s="23"/>
    </row>
    <row r="275" spans="1:9" ht="45.6">
      <c r="A275" s="41" t="s">
        <v>277</v>
      </c>
      <c r="B275" s="7" t="s">
        <v>278</v>
      </c>
      <c r="C275" s="7" t="s">
        <v>279</v>
      </c>
      <c r="D275" s="7"/>
      <c r="E275" s="30">
        <f>E276</f>
        <v>497838</v>
      </c>
      <c r="F275" s="30">
        <f>F276</f>
        <v>122205</v>
      </c>
      <c r="G275" s="9">
        <f t="shared" si="3"/>
        <v>24.547141841321878</v>
      </c>
      <c r="H275" s="40"/>
    </row>
    <row r="276" spans="1:9" ht="46.95" customHeight="1">
      <c r="A276" s="20" t="s">
        <v>28</v>
      </c>
      <c r="B276" s="7" t="s">
        <v>278</v>
      </c>
      <c r="C276" s="7" t="s">
        <v>279</v>
      </c>
      <c r="D276" s="7" t="s">
        <v>29</v>
      </c>
      <c r="E276" s="194">
        <v>497838</v>
      </c>
      <c r="F276" s="195">
        <v>122205</v>
      </c>
      <c r="G276" s="9">
        <f t="shared" si="3"/>
        <v>24.547141841321878</v>
      </c>
      <c r="H276" s="10" t="s">
        <v>280</v>
      </c>
      <c r="I276" s="82" t="s">
        <v>562</v>
      </c>
    </row>
    <row r="277" spans="1:9" ht="47.25" customHeight="1">
      <c r="A277" s="19" t="s">
        <v>281</v>
      </c>
      <c r="B277" s="206"/>
      <c r="C277" s="205" t="s">
        <v>282</v>
      </c>
      <c r="D277" s="205"/>
      <c r="E277" s="207">
        <f>SUM(E278+E290+E308+E321)</f>
        <v>17140752</v>
      </c>
      <c r="F277" s="207">
        <f>SUM(F278+F290+F308+F321)</f>
        <v>2815735.02</v>
      </c>
      <c r="G277" s="9">
        <f t="shared" si="3"/>
        <v>16.427138202571275</v>
      </c>
      <c r="H277" s="23"/>
    </row>
    <row r="278" spans="1:9" ht="15.6">
      <c r="A278" s="41" t="s">
        <v>283</v>
      </c>
      <c r="B278" s="205" t="s">
        <v>142</v>
      </c>
      <c r="C278" s="205" t="s">
        <v>284</v>
      </c>
      <c r="D278" s="205"/>
      <c r="E278" s="195">
        <f>SUM(E279+E280+E289)</f>
        <v>4647800</v>
      </c>
      <c r="F278" s="195">
        <f>SUM(F279+F280+F289)</f>
        <v>808183.34</v>
      </c>
      <c r="G278" s="9">
        <f t="shared" si="3"/>
        <v>17.388513705409007</v>
      </c>
      <c r="H278" s="40"/>
    </row>
    <row r="279" spans="1:9" ht="29.25" customHeight="1">
      <c r="A279" s="19" t="s">
        <v>99</v>
      </c>
      <c r="B279" s="7" t="s">
        <v>142</v>
      </c>
      <c r="C279" s="7" t="s">
        <v>284</v>
      </c>
      <c r="D279" s="7" t="s">
        <v>100</v>
      </c>
      <c r="E279" s="194">
        <v>4464789</v>
      </c>
      <c r="F279" s="195">
        <v>719550.64</v>
      </c>
      <c r="G279" s="9">
        <f t="shared" si="3"/>
        <v>16.116117469380971</v>
      </c>
      <c r="H279" s="10" t="s">
        <v>285</v>
      </c>
      <c r="I279" s="81" t="s">
        <v>537</v>
      </c>
    </row>
    <row r="280" spans="1:9" ht="60">
      <c r="A280" s="10" t="s">
        <v>104</v>
      </c>
      <c r="B280" s="7" t="s">
        <v>142</v>
      </c>
      <c r="C280" s="7" t="s">
        <v>284</v>
      </c>
      <c r="D280" s="7" t="s">
        <v>6</v>
      </c>
      <c r="E280" s="195">
        <f>SUM(E281:E288)</f>
        <v>181011</v>
      </c>
      <c r="F280" s="195">
        <f>SUM(F281:F288)</f>
        <v>88632.7</v>
      </c>
      <c r="G280" s="9">
        <f t="shared" ref="G280:G342" si="4">F280/E280*100</f>
        <v>48.965366745667389</v>
      </c>
      <c r="H280" s="40"/>
    </row>
    <row r="281" spans="1:9" ht="15">
      <c r="A281" s="10"/>
      <c r="B281" s="7"/>
      <c r="C281" s="7"/>
      <c r="D281" s="7"/>
      <c r="E281" s="11">
        <v>15000</v>
      </c>
      <c r="F281" s="30">
        <v>0</v>
      </c>
      <c r="G281" s="9">
        <f t="shared" si="4"/>
        <v>0</v>
      </c>
      <c r="H281" s="40" t="s">
        <v>450</v>
      </c>
    </row>
    <row r="282" spans="1:9" ht="15.6" customHeight="1">
      <c r="A282" s="19"/>
      <c r="B282" s="7"/>
      <c r="C282" s="7"/>
      <c r="D282" s="7"/>
      <c r="E282" s="11">
        <v>35000</v>
      </c>
      <c r="F282" s="30">
        <v>7532.7</v>
      </c>
      <c r="G282" s="9">
        <f t="shared" si="4"/>
        <v>21.521999999999998</v>
      </c>
      <c r="H282" s="40" t="s">
        <v>105</v>
      </c>
      <c r="I282" t="s">
        <v>535</v>
      </c>
    </row>
    <row r="283" spans="1:9" ht="18" customHeight="1">
      <c r="A283" s="19"/>
      <c r="B283" s="7"/>
      <c r="C283" s="7"/>
      <c r="D283" s="7"/>
      <c r="E283" s="11">
        <v>8300</v>
      </c>
      <c r="F283" s="30">
        <v>6300</v>
      </c>
      <c r="G283" s="9">
        <f t="shared" si="4"/>
        <v>75.903614457831324</v>
      </c>
      <c r="H283" s="40" t="s">
        <v>449</v>
      </c>
      <c r="I283" t="s">
        <v>540</v>
      </c>
    </row>
    <row r="284" spans="1:9" ht="15" customHeight="1">
      <c r="A284" s="19"/>
      <c r="B284" s="7"/>
      <c r="C284" s="7"/>
      <c r="D284" s="7"/>
      <c r="E284" s="194">
        <v>99711</v>
      </c>
      <c r="F284" s="195">
        <v>70300</v>
      </c>
      <c r="G284" s="9">
        <f t="shared" si="4"/>
        <v>70.503755854419268</v>
      </c>
      <c r="H284" s="40" t="s">
        <v>286</v>
      </c>
      <c r="I284" t="s">
        <v>541</v>
      </c>
    </row>
    <row r="285" spans="1:9" ht="15" customHeight="1">
      <c r="A285" s="19"/>
      <c r="B285" s="7"/>
      <c r="C285" s="7"/>
      <c r="D285" s="7"/>
      <c r="E285" s="194">
        <v>3000</v>
      </c>
      <c r="F285" s="195">
        <v>0</v>
      </c>
      <c r="G285" s="9">
        <f t="shared" si="4"/>
        <v>0</v>
      </c>
      <c r="H285" s="40" t="s">
        <v>287</v>
      </c>
      <c r="I285" t="s">
        <v>540</v>
      </c>
    </row>
    <row r="286" spans="1:9" ht="15.75" customHeight="1">
      <c r="A286" s="19"/>
      <c r="B286" s="7"/>
      <c r="C286" s="7"/>
      <c r="D286" s="7"/>
      <c r="E286" s="194">
        <v>12000</v>
      </c>
      <c r="F286" s="195">
        <v>4500</v>
      </c>
      <c r="G286" s="9">
        <f t="shared" si="4"/>
        <v>37.5</v>
      </c>
      <c r="H286" s="40" t="s">
        <v>288</v>
      </c>
      <c r="I286" t="s">
        <v>523</v>
      </c>
    </row>
    <row r="287" spans="1:9" ht="15.75" customHeight="1">
      <c r="A287" s="19"/>
      <c r="B287" s="7"/>
      <c r="C287" s="7"/>
      <c r="D287" s="7"/>
      <c r="E287" s="194">
        <v>4000</v>
      </c>
      <c r="F287" s="195">
        <v>0</v>
      </c>
      <c r="G287" s="9">
        <f t="shared" si="4"/>
        <v>0</v>
      </c>
      <c r="H287" s="40" t="s">
        <v>512</v>
      </c>
      <c r="I287" t="s">
        <v>561</v>
      </c>
    </row>
    <row r="288" spans="1:9" ht="15.75" customHeight="1">
      <c r="A288" s="19"/>
      <c r="B288" s="7"/>
      <c r="C288" s="7"/>
      <c r="D288" s="7"/>
      <c r="E288" s="194">
        <v>4000</v>
      </c>
      <c r="F288" s="195">
        <v>0</v>
      </c>
      <c r="G288" s="9">
        <f t="shared" si="4"/>
        <v>0</v>
      </c>
      <c r="H288" s="40" t="s">
        <v>513</v>
      </c>
      <c r="I288" t="s">
        <v>525</v>
      </c>
    </row>
    <row r="289" spans="1:9" ht="15.75" customHeight="1">
      <c r="A289" s="33" t="s">
        <v>122</v>
      </c>
      <c r="B289" s="7" t="s">
        <v>142</v>
      </c>
      <c r="C289" s="7" t="s">
        <v>284</v>
      </c>
      <c r="D289" s="7" t="s">
        <v>123</v>
      </c>
      <c r="E289" s="194">
        <v>2000</v>
      </c>
      <c r="F289" s="195">
        <v>0</v>
      </c>
      <c r="G289" s="9">
        <f t="shared" si="4"/>
        <v>0</v>
      </c>
      <c r="H289" s="40" t="s">
        <v>514</v>
      </c>
      <c r="I289" s="81" t="s">
        <v>548</v>
      </c>
    </row>
    <row r="290" spans="1:9" ht="15.6">
      <c r="A290" s="29" t="s">
        <v>289</v>
      </c>
      <c r="B290" s="7" t="s">
        <v>39</v>
      </c>
      <c r="C290" s="205" t="s">
        <v>290</v>
      </c>
      <c r="D290" s="7"/>
      <c r="E290" s="11">
        <f>E291+E292</f>
        <v>6932200</v>
      </c>
      <c r="F290" s="11">
        <f>F291+F292</f>
        <v>1169769.5</v>
      </c>
      <c r="G290" s="9">
        <f t="shared" si="4"/>
        <v>16.874433801679121</v>
      </c>
      <c r="H290" s="40"/>
    </row>
    <row r="291" spans="1:9" ht="15.75" customHeight="1">
      <c r="A291" s="10" t="s">
        <v>291</v>
      </c>
      <c r="B291" s="7" t="s">
        <v>39</v>
      </c>
      <c r="C291" s="7" t="s">
        <v>290</v>
      </c>
      <c r="D291" s="7" t="s">
        <v>175</v>
      </c>
      <c r="E291" s="11">
        <v>5767192</v>
      </c>
      <c r="F291" s="30">
        <v>1116579.51</v>
      </c>
      <c r="G291" s="9">
        <f t="shared" si="4"/>
        <v>19.360886719221419</v>
      </c>
      <c r="H291" s="10" t="s">
        <v>285</v>
      </c>
      <c r="I291" s="81" t="s">
        <v>549</v>
      </c>
    </row>
    <row r="292" spans="1:9" ht="31.95" customHeight="1">
      <c r="A292" s="10" t="s">
        <v>104</v>
      </c>
      <c r="B292" s="7" t="s">
        <v>39</v>
      </c>
      <c r="C292" s="7" t="s">
        <v>290</v>
      </c>
      <c r="D292" s="7" t="s">
        <v>6</v>
      </c>
      <c r="E292" s="30">
        <f>SUM(E293:E307)</f>
        <v>1165008</v>
      </c>
      <c r="F292" s="30">
        <f>SUM(F293:F307)</f>
        <v>53189.990000000005</v>
      </c>
      <c r="G292" s="9">
        <f t="shared" si="4"/>
        <v>4.5656330256959619</v>
      </c>
      <c r="H292" s="19"/>
    </row>
    <row r="293" spans="1:9" ht="34.200000000000003" customHeight="1">
      <c r="A293" s="10"/>
      <c r="B293" s="7"/>
      <c r="C293" s="7"/>
      <c r="D293" s="7"/>
      <c r="E293" s="11">
        <v>704353.4</v>
      </c>
      <c r="F293" s="30">
        <v>0</v>
      </c>
      <c r="G293" s="9">
        <f t="shared" si="4"/>
        <v>0</v>
      </c>
      <c r="H293" s="19" t="s">
        <v>433</v>
      </c>
      <c r="I293" t="s">
        <v>541</v>
      </c>
    </row>
    <row r="294" spans="1:9" ht="15">
      <c r="A294" s="10"/>
      <c r="B294" s="7"/>
      <c r="C294" s="7"/>
      <c r="D294" s="7"/>
      <c r="E294" s="198">
        <v>60510</v>
      </c>
      <c r="F294" s="199">
        <v>10593.48</v>
      </c>
      <c r="G294" s="9">
        <f t="shared" si="4"/>
        <v>17.506990580069409</v>
      </c>
      <c r="H294" s="47" t="s">
        <v>292</v>
      </c>
      <c r="I294" t="s">
        <v>535</v>
      </c>
    </row>
    <row r="295" spans="1:9" ht="28.2" customHeight="1">
      <c r="A295" s="10"/>
      <c r="B295" s="7"/>
      <c r="C295" s="7"/>
      <c r="D295" s="7"/>
      <c r="E295" s="198">
        <v>10000</v>
      </c>
      <c r="F295" s="199">
        <v>0</v>
      </c>
      <c r="G295" s="9">
        <f t="shared" si="4"/>
        <v>0</v>
      </c>
      <c r="H295" s="48" t="s">
        <v>178</v>
      </c>
      <c r="I295" t="s">
        <v>540</v>
      </c>
    </row>
    <row r="296" spans="1:9" ht="15">
      <c r="A296" s="10"/>
      <c r="B296" s="7"/>
      <c r="C296" s="7"/>
      <c r="D296" s="7"/>
      <c r="E296" s="198">
        <v>26000</v>
      </c>
      <c r="F296" s="199">
        <v>0</v>
      </c>
      <c r="G296" s="9">
        <f t="shared" si="4"/>
        <v>0</v>
      </c>
      <c r="H296" s="47" t="s">
        <v>293</v>
      </c>
      <c r="I296" t="s">
        <v>541</v>
      </c>
    </row>
    <row r="297" spans="1:9" ht="15" customHeight="1">
      <c r="A297" s="10"/>
      <c r="B297" s="7"/>
      <c r="C297" s="7"/>
      <c r="D297" s="7"/>
      <c r="E297" s="198">
        <v>10000</v>
      </c>
      <c r="F297" s="199">
        <v>0</v>
      </c>
      <c r="G297" s="9">
        <f t="shared" si="4"/>
        <v>0</v>
      </c>
      <c r="H297" s="48" t="s">
        <v>294</v>
      </c>
      <c r="I297" t="s">
        <v>542</v>
      </c>
    </row>
    <row r="298" spans="1:9" ht="16.95" customHeight="1">
      <c r="A298" s="10"/>
      <c r="B298" s="7"/>
      <c r="C298" s="7"/>
      <c r="D298" s="7"/>
      <c r="E298" s="198">
        <v>8450</v>
      </c>
      <c r="F298" s="199">
        <v>8125.92</v>
      </c>
      <c r="G298" s="9">
        <f t="shared" si="4"/>
        <v>96.164733727810642</v>
      </c>
      <c r="H298" s="37" t="s">
        <v>295</v>
      </c>
      <c r="I298" t="s">
        <v>541</v>
      </c>
    </row>
    <row r="299" spans="1:9" ht="34.5" customHeight="1">
      <c r="A299" s="10"/>
      <c r="B299" s="7"/>
      <c r="C299" s="7"/>
      <c r="D299" s="7"/>
      <c r="E299" s="198">
        <v>3150</v>
      </c>
      <c r="F299" s="199">
        <v>2266.67</v>
      </c>
      <c r="G299" s="9">
        <f t="shared" si="4"/>
        <v>71.957777777777778</v>
      </c>
      <c r="H299" s="37" t="s">
        <v>296</v>
      </c>
      <c r="I299" t="s">
        <v>541</v>
      </c>
    </row>
    <row r="300" spans="1:9" ht="14.25" customHeight="1">
      <c r="A300" s="10"/>
      <c r="B300" s="7"/>
      <c r="C300" s="7"/>
      <c r="D300" s="7"/>
      <c r="E300" s="198">
        <v>61023.89</v>
      </c>
      <c r="F300" s="199">
        <v>16945.04</v>
      </c>
      <c r="G300" s="9">
        <f t="shared" si="4"/>
        <v>27.767879104396659</v>
      </c>
      <c r="H300" s="37" t="s">
        <v>297</v>
      </c>
      <c r="I300" t="s">
        <v>534</v>
      </c>
    </row>
    <row r="301" spans="1:9" ht="15">
      <c r="A301" s="10"/>
      <c r="B301" s="7"/>
      <c r="C301" s="7"/>
      <c r="D301" s="7"/>
      <c r="E301" s="198">
        <v>83951.11</v>
      </c>
      <c r="F301" s="199">
        <v>11263.12</v>
      </c>
      <c r="G301" s="9">
        <f t="shared" si="4"/>
        <v>13.416284787657961</v>
      </c>
      <c r="H301" s="37" t="s">
        <v>298</v>
      </c>
      <c r="I301" t="s">
        <v>534</v>
      </c>
    </row>
    <row r="302" spans="1:9" ht="15">
      <c r="A302" s="10"/>
      <c r="B302" s="7"/>
      <c r="C302" s="7"/>
      <c r="D302" s="7"/>
      <c r="E302" s="198">
        <v>96069.6</v>
      </c>
      <c r="F302" s="199">
        <v>0</v>
      </c>
      <c r="G302" s="9">
        <f t="shared" si="4"/>
        <v>0</v>
      </c>
      <c r="H302" s="47" t="s">
        <v>427</v>
      </c>
      <c r="I302" t="s">
        <v>530</v>
      </c>
    </row>
    <row r="303" spans="1:9" ht="15">
      <c r="A303" s="10"/>
      <c r="B303" s="7"/>
      <c r="C303" s="7"/>
      <c r="D303" s="7"/>
      <c r="E303" s="198">
        <v>12000</v>
      </c>
      <c r="F303" s="199">
        <v>3995.76</v>
      </c>
      <c r="G303" s="9">
        <f t="shared" si="4"/>
        <v>33.298000000000002</v>
      </c>
      <c r="H303" s="47" t="s">
        <v>428</v>
      </c>
      <c r="I303" t="s">
        <v>521</v>
      </c>
    </row>
    <row r="304" spans="1:9" ht="24.75" customHeight="1">
      <c r="A304" s="10"/>
      <c r="B304" s="7"/>
      <c r="C304" s="7"/>
      <c r="D304" s="7"/>
      <c r="E304" s="198">
        <v>19500</v>
      </c>
      <c r="F304" s="199">
        <v>0</v>
      </c>
      <c r="G304" s="9">
        <f t="shared" si="4"/>
        <v>0</v>
      </c>
      <c r="H304" s="48" t="s">
        <v>429</v>
      </c>
      <c r="I304" t="s">
        <v>523</v>
      </c>
    </row>
    <row r="305" spans="1:9" ht="18" customHeight="1">
      <c r="A305" s="10"/>
      <c r="B305" s="7"/>
      <c r="C305" s="7"/>
      <c r="D305" s="7"/>
      <c r="E305" s="198">
        <v>14000</v>
      </c>
      <c r="F305" s="199">
        <v>0</v>
      </c>
      <c r="G305" s="9">
        <f t="shared" si="4"/>
        <v>0</v>
      </c>
      <c r="H305" s="48" t="s">
        <v>299</v>
      </c>
      <c r="I305" t="s">
        <v>523</v>
      </c>
    </row>
    <row r="306" spans="1:9" ht="18" customHeight="1">
      <c r="A306" s="10"/>
      <c r="B306" s="7"/>
      <c r="C306" s="7"/>
      <c r="D306" s="7"/>
      <c r="E306" s="200">
        <v>28000</v>
      </c>
      <c r="F306" s="199">
        <v>0</v>
      </c>
      <c r="G306" s="9">
        <f t="shared" si="4"/>
        <v>0</v>
      </c>
      <c r="H306" s="48" t="s">
        <v>430</v>
      </c>
      <c r="I306" t="s">
        <v>525</v>
      </c>
    </row>
    <row r="307" spans="1:9" ht="18" customHeight="1">
      <c r="A307" s="10"/>
      <c r="B307" s="7"/>
      <c r="C307" s="7"/>
      <c r="D307" s="7"/>
      <c r="E307" s="200">
        <v>28000</v>
      </c>
      <c r="F307" s="199">
        <v>0</v>
      </c>
      <c r="G307" s="9">
        <f t="shared" si="4"/>
        <v>0</v>
      </c>
      <c r="H307" s="48" t="s">
        <v>431</v>
      </c>
      <c r="I307" t="s">
        <v>525</v>
      </c>
    </row>
    <row r="308" spans="1:9" ht="15.6">
      <c r="A308" s="41" t="s">
        <v>300</v>
      </c>
      <c r="B308" s="14" t="s">
        <v>301</v>
      </c>
      <c r="C308" s="204" t="s">
        <v>302</v>
      </c>
      <c r="D308" s="14"/>
      <c r="E308" s="25">
        <f>SUM(E309+E310)</f>
        <v>850806</v>
      </c>
      <c r="F308" s="25">
        <f>SUM(F309+F310)</f>
        <v>115499.57999999999</v>
      </c>
      <c r="G308" s="9">
        <f t="shared" si="4"/>
        <v>13.575313291161557</v>
      </c>
      <c r="H308" s="40"/>
    </row>
    <row r="309" spans="1:9" ht="30.6">
      <c r="A309" s="41" t="s">
        <v>174</v>
      </c>
      <c r="B309" s="14" t="s">
        <v>301</v>
      </c>
      <c r="C309" s="14" t="s">
        <v>302</v>
      </c>
      <c r="D309" s="14" t="s">
        <v>175</v>
      </c>
      <c r="E309" s="15">
        <v>488420</v>
      </c>
      <c r="F309" s="25">
        <v>84565.29</v>
      </c>
      <c r="G309" s="9">
        <f t="shared" si="4"/>
        <v>17.314051431145323</v>
      </c>
      <c r="H309" s="10" t="s">
        <v>405</v>
      </c>
      <c r="I309" s="179" t="s">
        <v>549</v>
      </c>
    </row>
    <row r="310" spans="1:9" ht="28.5" customHeight="1">
      <c r="A310" s="10" t="s">
        <v>104</v>
      </c>
      <c r="B310" s="14" t="s">
        <v>301</v>
      </c>
      <c r="C310" s="14" t="s">
        <v>302</v>
      </c>
      <c r="D310" s="14" t="s">
        <v>6</v>
      </c>
      <c r="E310" s="30">
        <f>SUM(E311:E320)</f>
        <v>362386</v>
      </c>
      <c r="F310" s="30">
        <f>SUM(F311:F320)</f>
        <v>30934.29</v>
      </c>
      <c r="G310" s="9">
        <f t="shared" si="4"/>
        <v>8.5362817548139276</v>
      </c>
      <c r="H310" s="40"/>
    </row>
    <row r="311" spans="1:9" ht="18" customHeight="1">
      <c r="A311" s="46"/>
      <c r="B311" s="14"/>
      <c r="C311" s="14"/>
      <c r="D311" s="14"/>
      <c r="E311" s="11">
        <v>9000</v>
      </c>
      <c r="F311" s="30">
        <v>1780.87</v>
      </c>
      <c r="G311" s="9">
        <f t="shared" si="4"/>
        <v>19.787444444444443</v>
      </c>
      <c r="H311" s="10" t="s">
        <v>105</v>
      </c>
      <c r="I311" t="s">
        <v>535</v>
      </c>
    </row>
    <row r="312" spans="1:9" ht="30.6" customHeight="1">
      <c r="A312" s="46"/>
      <c r="B312" s="14"/>
      <c r="C312" s="14"/>
      <c r="D312" s="14"/>
      <c r="E312" s="11">
        <v>5600</v>
      </c>
      <c r="F312" s="30">
        <v>0</v>
      </c>
      <c r="G312" s="9">
        <f t="shared" si="4"/>
        <v>0</v>
      </c>
      <c r="H312" s="10" t="s">
        <v>406</v>
      </c>
      <c r="I312" t="s">
        <v>540</v>
      </c>
    </row>
    <row r="313" spans="1:9" ht="38.4" customHeight="1">
      <c r="A313" s="46"/>
      <c r="B313" s="14"/>
      <c r="C313" s="14"/>
      <c r="D313" s="14"/>
      <c r="E313" s="11">
        <v>239520</v>
      </c>
      <c r="F313" s="30">
        <v>12188.88</v>
      </c>
      <c r="G313" s="9">
        <f t="shared" si="4"/>
        <v>5.0888777555110218</v>
      </c>
      <c r="H313" s="10" t="s">
        <v>407</v>
      </c>
      <c r="I313" t="s">
        <v>541</v>
      </c>
    </row>
    <row r="314" spans="1:9" ht="19.5" customHeight="1">
      <c r="A314" s="46"/>
      <c r="B314" s="14"/>
      <c r="C314" s="14"/>
      <c r="D314" s="14"/>
      <c r="E314" s="11">
        <v>6000</v>
      </c>
      <c r="F314" s="30">
        <v>0</v>
      </c>
      <c r="G314" s="9">
        <f t="shared" si="4"/>
        <v>0</v>
      </c>
      <c r="H314" s="10" t="s">
        <v>408</v>
      </c>
      <c r="I314" t="s">
        <v>541</v>
      </c>
    </row>
    <row r="315" spans="1:9" ht="14.25" customHeight="1">
      <c r="A315" s="46"/>
      <c r="B315" s="14"/>
      <c r="C315" s="14"/>
      <c r="D315" s="14"/>
      <c r="E315" s="11">
        <v>3900</v>
      </c>
      <c r="F315" s="30">
        <v>0</v>
      </c>
      <c r="G315" s="9">
        <f t="shared" si="4"/>
        <v>0</v>
      </c>
      <c r="H315" s="10" t="s">
        <v>409</v>
      </c>
      <c r="I315" t="s">
        <v>543</v>
      </c>
    </row>
    <row r="316" spans="1:9" ht="14.25" customHeight="1">
      <c r="A316" s="46"/>
      <c r="B316" s="14"/>
      <c r="C316" s="14"/>
      <c r="D316" s="14"/>
      <c r="E316" s="11">
        <v>50182</v>
      </c>
      <c r="F316" s="30">
        <v>12464.54</v>
      </c>
      <c r="G316" s="9">
        <f t="shared" si="4"/>
        <v>24.838667251205614</v>
      </c>
      <c r="H316" s="10" t="s">
        <v>413</v>
      </c>
      <c r="I316" t="s">
        <v>534</v>
      </c>
    </row>
    <row r="317" spans="1:9" ht="25.5" customHeight="1">
      <c r="A317" s="46"/>
      <c r="B317" s="14"/>
      <c r="C317" s="14"/>
      <c r="D317" s="14"/>
      <c r="E317" s="11">
        <v>18684</v>
      </c>
      <c r="F317" s="30">
        <v>4500</v>
      </c>
      <c r="G317" s="9">
        <f t="shared" si="4"/>
        <v>24.084778420038536</v>
      </c>
      <c r="H317" s="10" t="s">
        <v>410</v>
      </c>
      <c r="I317" t="s">
        <v>530</v>
      </c>
    </row>
    <row r="318" spans="1:9" ht="14.25" customHeight="1">
      <c r="A318" s="41"/>
      <c r="B318" s="14"/>
      <c r="C318" s="14"/>
      <c r="D318" s="14"/>
      <c r="E318" s="15">
        <v>5000</v>
      </c>
      <c r="F318" s="25">
        <v>0</v>
      </c>
      <c r="G318" s="9">
        <f t="shared" si="4"/>
        <v>0</v>
      </c>
      <c r="H318" s="10" t="s">
        <v>411</v>
      </c>
      <c r="I318" t="s">
        <v>521</v>
      </c>
    </row>
    <row r="319" spans="1:9" ht="14.25" customHeight="1">
      <c r="A319" s="49"/>
      <c r="B319" s="14"/>
      <c r="C319" s="14"/>
      <c r="D319" s="14"/>
      <c r="E319" s="15">
        <v>3500</v>
      </c>
      <c r="F319" s="25">
        <v>0</v>
      </c>
      <c r="G319" s="9">
        <f t="shared" si="4"/>
        <v>0</v>
      </c>
      <c r="H319" s="10" t="s">
        <v>414</v>
      </c>
      <c r="I319" t="s">
        <v>525</v>
      </c>
    </row>
    <row r="320" spans="1:9" ht="15" customHeight="1">
      <c r="A320" s="16"/>
      <c r="B320" s="14"/>
      <c r="C320" s="14"/>
      <c r="D320" s="14"/>
      <c r="E320" s="15">
        <v>21000</v>
      </c>
      <c r="F320" s="25">
        <v>0</v>
      </c>
      <c r="G320" s="9">
        <f t="shared" si="4"/>
        <v>0</v>
      </c>
      <c r="H320" s="10" t="s">
        <v>412</v>
      </c>
      <c r="I320" t="s">
        <v>523</v>
      </c>
    </row>
    <row r="321" spans="1:9" ht="15.6">
      <c r="A321" s="41" t="s">
        <v>300</v>
      </c>
      <c r="B321" s="14" t="s">
        <v>301</v>
      </c>
      <c r="C321" s="204" t="s">
        <v>303</v>
      </c>
      <c r="D321" s="14"/>
      <c r="E321" s="25">
        <f>E322+E323</f>
        <v>4709946</v>
      </c>
      <c r="F321" s="25">
        <f>F322+F323</f>
        <v>722282.60000000009</v>
      </c>
      <c r="G321" s="9">
        <f t="shared" si="4"/>
        <v>15.335262867132663</v>
      </c>
      <c r="H321" s="40"/>
    </row>
    <row r="322" spans="1:9" ht="30.6">
      <c r="A322" s="41" t="s">
        <v>174</v>
      </c>
      <c r="B322" s="14" t="s">
        <v>301</v>
      </c>
      <c r="C322" s="14" t="s">
        <v>303</v>
      </c>
      <c r="D322" s="14" t="s">
        <v>175</v>
      </c>
      <c r="E322" s="15">
        <v>2926937</v>
      </c>
      <c r="F322" s="25">
        <v>485537.32</v>
      </c>
      <c r="G322" s="9">
        <f t="shared" si="4"/>
        <v>16.588581168641483</v>
      </c>
      <c r="H322" s="10" t="s">
        <v>415</v>
      </c>
      <c r="I322" s="179" t="s">
        <v>549</v>
      </c>
    </row>
    <row r="323" spans="1:9" ht="26.25" customHeight="1">
      <c r="A323" s="10" t="s">
        <v>104</v>
      </c>
      <c r="B323" s="14" t="s">
        <v>301</v>
      </c>
      <c r="C323" s="14" t="s">
        <v>303</v>
      </c>
      <c r="D323" s="14" t="s">
        <v>6</v>
      </c>
      <c r="E323" s="30">
        <f>SUM(E324:E337)</f>
        <v>1783009</v>
      </c>
      <c r="F323" s="30">
        <f>SUM(F324:F337)</f>
        <v>236745.28000000003</v>
      </c>
      <c r="G323" s="9">
        <f t="shared" si="4"/>
        <v>13.277851093292295</v>
      </c>
      <c r="H323" s="40"/>
    </row>
    <row r="324" spans="1:9" ht="21" customHeight="1">
      <c r="A324" s="50"/>
      <c r="B324" s="7"/>
      <c r="C324" s="7"/>
      <c r="D324" s="7"/>
      <c r="E324" s="11">
        <v>67000</v>
      </c>
      <c r="F324" s="30">
        <v>9062.3799999999992</v>
      </c>
      <c r="G324" s="9">
        <f t="shared" si="4"/>
        <v>13.525940298507461</v>
      </c>
      <c r="H324" s="10" t="s">
        <v>416</v>
      </c>
      <c r="I324" t="s">
        <v>535</v>
      </c>
    </row>
    <row r="325" spans="1:9" ht="64.2" customHeight="1">
      <c r="A325" s="50"/>
      <c r="B325" s="7"/>
      <c r="C325" s="7"/>
      <c r="D325" s="7"/>
      <c r="E325" s="11">
        <v>94500</v>
      </c>
      <c r="F325" s="30">
        <v>0</v>
      </c>
      <c r="G325" s="9">
        <f t="shared" si="4"/>
        <v>0</v>
      </c>
      <c r="H325" s="10" t="s">
        <v>420</v>
      </c>
      <c r="I325" t="s">
        <v>542</v>
      </c>
    </row>
    <row r="326" spans="1:9" ht="19.5" customHeight="1">
      <c r="A326" s="50"/>
      <c r="B326" s="7"/>
      <c r="C326" s="7"/>
      <c r="D326" s="7"/>
      <c r="E326" s="11">
        <v>21000</v>
      </c>
      <c r="F326" s="30">
        <v>0</v>
      </c>
      <c r="G326" s="9">
        <f t="shared" si="4"/>
        <v>0</v>
      </c>
      <c r="H326" s="10" t="s">
        <v>421</v>
      </c>
      <c r="I326" t="s">
        <v>542</v>
      </c>
    </row>
    <row r="327" spans="1:9" ht="30.75" customHeight="1">
      <c r="A327" s="50"/>
      <c r="B327" s="7"/>
      <c r="C327" s="7"/>
      <c r="D327" s="7"/>
      <c r="E327" s="11">
        <v>42400</v>
      </c>
      <c r="F327" s="30">
        <v>0</v>
      </c>
      <c r="G327" s="9">
        <f t="shared" si="4"/>
        <v>0</v>
      </c>
      <c r="H327" s="10" t="s">
        <v>417</v>
      </c>
      <c r="I327" t="s">
        <v>540</v>
      </c>
    </row>
    <row r="328" spans="1:9" ht="30.75" customHeight="1">
      <c r="A328" s="50"/>
      <c r="B328" s="7"/>
      <c r="C328" s="7"/>
      <c r="D328" s="7"/>
      <c r="E328" s="11">
        <v>1008861</v>
      </c>
      <c r="F328" s="30">
        <v>77711.710000000006</v>
      </c>
      <c r="G328" s="9">
        <f t="shared" si="4"/>
        <v>7.702915466055285</v>
      </c>
      <c r="H328" s="10" t="s">
        <v>418</v>
      </c>
      <c r="I328" t="s">
        <v>541</v>
      </c>
    </row>
    <row r="329" spans="1:9" ht="15.75" customHeight="1">
      <c r="A329" s="50"/>
      <c r="B329" s="7"/>
      <c r="C329" s="7"/>
      <c r="D329" s="7"/>
      <c r="E329" s="11">
        <v>21000</v>
      </c>
      <c r="F329" s="30">
        <v>0</v>
      </c>
      <c r="G329" s="9">
        <f t="shared" si="4"/>
        <v>0</v>
      </c>
      <c r="H329" s="10" t="s">
        <v>419</v>
      </c>
      <c r="I329" t="s">
        <v>541</v>
      </c>
    </row>
    <row r="330" spans="1:9" ht="19.5" customHeight="1">
      <c r="A330" s="50"/>
      <c r="B330" s="14"/>
      <c r="C330" s="14"/>
      <c r="D330" s="7"/>
      <c r="E330" s="11">
        <v>127374.5</v>
      </c>
      <c r="F330" s="30">
        <v>47971.19</v>
      </c>
      <c r="G330" s="9">
        <f t="shared" si="4"/>
        <v>37.661533509454401</v>
      </c>
      <c r="H330" s="10" t="s">
        <v>422</v>
      </c>
      <c r="I330" t="s">
        <v>534</v>
      </c>
    </row>
    <row r="331" spans="1:9" ht="15">
      <c r="A331" s="50"/>
      <c r="B331" s="14"/>
      <c r="C331" s="14"/>
      <c r="D331" s="7"/>
      <c r="E331" s="11">
        <v>99425.5</v>
      </c>
      <c r="F331" s="30">
        <v>96000</v>
      </c>
      <c r="G331" s="9">
        <f t="shared" si="4"/>
        <v>96.554706790511489</v>
      </c>
      <c r="H331" s="10" t="s">
        <v>423</v>
      </c>
      <c r="I331" t="s">
        <v>544</v>
      </c>
    </row>
    <row r="332" spans="1:9" ht="15" customHeight="1">
      <c r="A332" s="50"/>
      <c r="B332" s="14"/>
      <c r="C332" s="14"/>
      <c r="D332" s="7"/>
      <c r="E332" s="11">
        <v>16368</v>
      </c>
      <c r="F332" s="30">
        <v>0</v>
      </c>
      <c r="G332" s="9">
        <f t="shared" si="4"/>
        <v>0</v>
      </c>
      <c r="H332" s="10" t="s">
        <v>304</v>
      </c>
      <c r="I332" t="s">
        <v>521</v>
      </c>
    </row>
    <row r="333" spans="1:9" ht="15" customHeight="1">
      <c r="A333" s="50"/>
      <c r="B333" s="14"/>
      <c r="C333" s="14"/>
      <c r="D333" s="7"/>
      <c r="E333" s="11">
        <v>1000</v>
      </c>
      <c r="F333" s="30">
        <v>0</v>
      </c>
      <c r="G333" s="9">
        <f t="shared" si="4"/>
        <v>0</v>
      </c>
      <c r="H333" s="10" t="s">
        <v>426</v>
      </c>
      <c r="I333" t="s">
        <v>530</v>
      </c>
    </row>
    <row r="334" spans="1:9" ht="15">
      <c r="A334" s="50"/>
      <c r="B334" s="14"/>
      <c r="C334" s="14"/>
      <c r="D334" s="7"/>
      <c r="E334" s="11">
        <v>36000</v>
      </c>
      <c r="F334" s="30">
        <v>6000</v>
      </c>
      <c r="G334" s="9">
        <f t="shared" si="4"/>
        <v>16.666666666666664</v>
      </c>
      <c r="H334" s="10" t="s">
        <v>305</v>
      </c>
      <c r="I334" t="s">
        <v>521</v>
      </c>
    </row>
    <row r="335" spans="1:9" ht="17.25" customHeight="1">
      <c r="A335" s="50"/>
      <c r="B335" s="14"/>
      <c r="C335" s="14"/>
      <c r="D335" s="7"/>
      <c r="E335" s="11">
        <v>166080</v>
      </c>
      <c r="F335" s="30">
        <v>0</v>
      </c>
      <c r="G335" s="9">
        <f t="shared" si="4"/>
        <v>0</v>
      </c>
      <c r="H335" s="10" t="s">
        <v>306</v>
      </c>
      <c r="I335" t="s">
        <v>530</v>
      </c>
    </row>
    <row r="336" spans="1:9" ht="19.2" customHeight="1">
      <c r="A336" s="50"/>
      <c r="B336" s="14"/>
      <c r="C336" s="14"/>
      <c r="D336" s="7"/>
      <c r="E336" s="11">
        <v>19000</v>
      </c>
      <c r="F336" s="30">
        <v>0</v>
      </c>
      <c r="G336" s="9">
        <f t="shared" si="4"/>
        <v>0</v>
      </c>
      <c r="H336" s="10" t="s">
        <v>424</v>
      </c>
      <c r="I336" t="s">
        <v>525</v>
      </c>
    </row>
    <row r="337" spans="1:9" ht="29.4" customHeight="1">
      <c r="A337" s="50"/>
      <c r="B337" s="14"/>
      <c r="C337" s="14"/>
      <c r="D337" s="7"/>
      <c r="E337" s="11">
        <v>63000</v>
      </c>
      <c r="F337" s="30">
        <v>0</v>
      </c>
      <c r="G337" s="9">
        <f t="shared" si="4"/>
        <v>0</v>
      </c>
      <c r="H337" s="10" t="s">
        <v>425</v>
      </c>
      <c r="I337" t="s">
        <v>523</v>
      </c>
    </row>
    <row r="338" spans="1:9" ht="30.6">
      <c r="A338" s="29" t="s">
        <v>307</v>
      </c>
      <c r="B338" s="206"/>
      <c r="C338" s="205" t="s">
        <v>308</v>
      </c>
      <c r="D338" s="205"/>
      <c r="E338" s="207">
        <f>SUM(E339)</f>
        <v>2315263</v>
      </c>
      <c r="F338" s="207">
        <f>SUM(F339)</f>
        <v>0</v>
      </c>
      <c r="G338" s="9">
        <f t="shared" si="4"/>
        <v>0</v>
      </c>
      <c r="H338" s="23"/>
    </row>
    <row r="339" spans="1:9" ht="32.25" customHeight="1">
      <c r="A339" s="29" t="s">
        <v>482</v>
      </c>
      <c r="B339" s="7" t="s">
        <v>481</v>
      </c>
      <c r="C339" s="7" t="s">
        <v>309</v>
      </c>
      <c r="D339" s="7"/>
      <c r="E339" s="30">
        <f>E340</f>
        <v>2315263</v>
      </c>
      <c r="F339" s="30">
        <f>F340</f>
        <v>0</v>
      </c>
      <c r="G339" s="9">
        <f t="shared" si="4"/>
        <v>0</v>
      </c>
      <c r="H339" s="40"/>
    </row>
    <row r="340" spans="1:9" ht="32.25" customHeight="1">
      <c r="A340" s="10" t="s">
        <v>104</v>
      </c>
      <c r="B340" s="7" t="s">
        <v>481</v>
      </c>
      <c r="C340" s="7" t="s">
        <v>309</v>
      </c>
      <c r="D340" s="7" t="s">
        <v>6</v>
      </c>
      <c r="E340" s="11">
        <v>2315263</v>
      </c>
      <c r="F340" s="30"/>
      <c r="G340" s="9">
        <f t="shared" si="4"/>
        <v>0</v>
      </c>
      <c r="H340" s="40" t="s">
        <v>310</v>
      </c>
      <c r="I340" s="81" t="s">
        <v>530</v>
      </c>
    </row>
    <row r="341" spans="1:9" ht="90">
      <c r="A341" s="12" t="s">
        <v>311</v>
      </c>
      <c r="B341" s="208"/>
      <c r="C341" s="209" t="s">
        <v>312</v>
      </c>
      <c r="D341" s="209"/>
      <c r="E341" s="215">
        <f>SUM(E342+E349)</f>
        <v>41781500</v>
      </c>
      <c r="F341" s="215">
        <f>SUM(F342+F349)</f>
        <v>2931450</v>
      </c>
      <c r="G341" s="9">
        <f t="shared" si="4"/>
        <v>7.0161435084905994</v>
      </c>
      <c r="H341" s="9"/>
    </row>
    <row r="342" spans="1:9" ht="45">
      <c r="A342" s="19" t="s">
        <v>313</v>
      </c>
      <c r="B342" s="21"/>
      <c r="C342" s="7" t="s">
        <v>314</v>
      </c>
      <c r="D342" s="7"/>
      <c r="E342" s="22">
        <f>E343+E345+E347+E348</f>
        <v>39065000</v>
      </c>
      <c r="F342" s="22">
        <f>F343+F345+F347+F348</f>
        <v>214950</v>
      </c>
      <c r="G342" s="9">
        <f t="shared" si="4"/>
        <v>0.55023678484576988</v>
      </c>
      <c r="H342" s="23"/>
    </row>
    <row r="343" spans="1:9" ht="45">
      <c r="A343" s="10" t="s">
        <v>315</v>
      </c>
      <c r="B343" s="7" t="s">
        <v>198</v>
      </c>
      <c r="C343" s="7" t="s">
        <v>316</v>
      </c>
      <c r="D343" s="7"/>
      <c r="E343" s="30">
        <f>E344</f>
        <v>4277360</v>
      </c>
      <c r="F343" s="30">
        <f>F344</f>
        <v>214950</v>
      </c>
      <c r="G343" s="9">
        <f t="shared" ref="G343:G415" si="5">F343/E343*100</f>
        <v>5.0252959769577501</v>
      </c>
      <c r="H343" s="10"/>
    </row>
    <row r="344" spans="1:9" ht="95.4" customHeight="1">
      <c r="A344" s="10" t="s">
        <v>204</v>
      </c>
      <c r="B344" s="7" t="s">
        <v>198</v>
      </c>
      <c r="C344" s="7" t="s">
        <v>316</v>
      </c>
      <c r="D344" s="7" t="s">
        <v>205</v>
      </c>
      <c r="E344" s="11">
        <v>4277360</v>
      </c>
      <c r="F344" s="30">
        <v>214950</v>
      </c>
      <c r="G344" s="9">
        <f t="shared" si="5"/>
        <v>5.0252959769577501</v>
      </c>
      <c r="H344" s="10" t="s">
        <v>611</v>
      </c>
      <c r="I344" s="81" t="s">
        <v>550</v>
      </c>
    </row>
    <row r="345" spans="1:9" ht="30">
      <c r="A345" s="10" t="s">
        <v>317</v>
      </c>
      <c r="B345" s="7" t="s">
        <v>198</v>
      </c>
      <c r="C345" s="7" t="s">
        <v>318</v>
      </c>
      <c r="D345" s="7"/>
      <c r="E345" s="30">
        <f>E346</f>
        <v>11912491.199999999</v>
      </c>
      <c r="F345" s="30">
        <f>F346</f>
        <v>0</v>
      </c>
      <c r="G345" s="9">
        <f t="shared" si="5"/>
        <v>0</v>
      </c>
      <c r="H345" s="10"/>
    </row>
    <row r="346" spans="1:9" ht="234.6" customHeight="1">
      <c r="A346" s="10" t="s">
        <v>204</v>
      </c>
      <c r="B346" s="7" t="s">
        <v>198</v>
      </c>
      <c r="C346" s="7" t="s">
        <v>318</v>
      </c>
      <c r="D346" s="7" t="s">
        <v>205</v>
      </c>
      <c r="E346" s="194">
        <v>11912491.199999999</v>
      </c>
      <c r="F346" s="195">
        <v>0</v>
      </c>
      <c r="G346" s="9">
        <f t="shared" si="5"/>
        <v>0</v>
      </c>
      <c r="H346" s="10" t="s">
        <v>612</v>
      </c>
      <c r="I346" s="81" t="s">
        <v>551</v>
      </c>
    </row>
    <row r="347" spans="1:9" ht="47.4" customHeight="1" thickBot="1">
      <c r="A347" s="10" t="s">
        <v>317</v>
      </c>
      <c r="B347" s="7" t="s">
        <v>198</v>
      </c>
      <c r="C347" s="7" t="s">
        <v>613</v>
      </c>
      <c r="D347" s="7" t="s">
        <v>205</v>
      </c>
      <c r="E347" s="194">
        <v>13374900</v>
      </c>
      <c r="F347" s="195">
        <v>0</v>
      </c>
      <c r="G347" s="9">
        <f t="shared" si="5"/>
        <v>0</v>
      </c>
      <c r="H347" s="221" t="s">
        <v>616</v>
      </c>
      <c r="I347" s="203" t="s">
        <v>599</v>
      </c>
    </row>
    <row r="348" spans="1:9" ht="52.2" customHeight="1">
      <c r="A348" s="10" t="s">
        <v>317</v>
      </c>
      <c r="B348" s="7" t="s">
        <v>198</v>
      </c>
      <c r="C348" s="7" t="s">
        <v>614</v>
      </c>
      <c r="D348" s="7" t="s">
        <v>205</v>
      </c>
      <c r="E348" s="194">
        <v>9500248.8000000007</v>
      </c>
      <c r="F348" s="195">
        <v>0</v>
      </c>
      <c r="G348" s="9">
        <f t="shared" si="5"/>
        <v>0</v>
      </c>
      <c r="H348" s="222" t="s">
        <v>615</v>
      </c>
      <c r="I348" s="203"/>
    </row>
    <row r="349" spans="1:9" ht="90">
      <c r="A349" s="19" t="s">
        <v>319</v>
      </c>
      <c r="B349" s="206"/>
      <c r="C349" s="205" t="s">
        <v>320</v>
      </c>
      <c r="D349" s="205"/>
      <c r="E349" s="207">
        <f>SUM(E350)</f>
        <v>2716500</v>
      </c>
      <c r="F349" s="207">
        <f>SUM(F350)</f>
        <v>2716500</v>
      </c>
      <c r="G349" s="9">
        <f t="shared" si="5"/>
        <v>100</v>
      </c>
      <c r="H349" s="23"/>
    </row>
    <row r="350" spans="1:9" ht="60">
      <c r="A350" s="10" t="s">
        <v>321</v>
      </c>
      <c r="B350" s="14" t="s">
        <v>263</v>
      </c>
      <c r="C350" s="14" t="s">
        <v>320</v>
      </c>
      <c r="D350" s="14"/>
      <c r="E350" s="30">
        <f>E351+E352+E353</f>
        <v>2716500</v>
      </c>
      <c r="F350" s="30">
        <f>F351+F352+F353</f>
        <v>2716500</v>
      </c>
      <c r="G350" s="9">
        <f t="shared" si="5"/>
        <v>100</v>
      </c>
      <c r="H350" s="10"/>
    </row>
    <row r="351" spans="1:9" ht="45.6">
      <c r="A351" s="51" t="s">
        <v>323</v>
      </c>
      <c r="B351" s="14" t="s">
        <v>263</v>
      </c>
      <c r="C351" s="14" t="s">
        <v>322</v>
      </c>
      <c r="D351" s="14" t="s">
        <v>324</v>
      </c>
      <c r="E351" s="194">
        <v>85000</v>
      </c>
      <c r="F351" s="195">
        <v>85000</v>
      </c>
      <c r="G351" s="9">
        <f t="shared" si="5"/>
        <v>100</v>
      </c>
      <c r="H351" s="10" t="s">
        <v>619</v>
      </c>
      <c r="I351" s="179" t="s">
        <v>554</v>
      </c>
    </row>
    <row r="352" spans="1:9" ht="45">
      <c r="A352" s="223"/>
      <c r="B352" s="14" t="s">
        <v>263</v>
      </c>
      <c r="C352" s="14" t="s">
        <v>617</v>
      </c>
      <c r="D352" s="14"/>
      <c r="E352" s="194">
        <v>165000</v>
      </c>
      <c r="F352" s="195">
        <v>165000</v>
      </c>
      <c r="G352" s="9">
        <f t="shared" si="5"/>
        <v>100</v>
      </c>
      <c r="H352" s="10" t="s">
        <v>620</v>
      </c>
      <c r="I352" s="202" t="s">
        <v>554</v>
      </c>
    </row>
    <row r="353" spans="1:9" ht="45">
      <c r="A353" s="223"/>
      <c r="B353" s="14" t="s">
        <v>263</v>
      </c>
      <c r="C353" s="14" t="s">
        <v>618</v>
      </c>
      <c r="D353" s="14"/>
      <c r="E353" s="194">
        <v>2466500</v>
      </c>
      <c r="F353" s="195">
        <v>2466500</v>
      </c>
      <c r="G353" s="9">
        <f t="shared" si="5"/>
        <v>100</v>
      </c>
      <c r="H353" s="10" t="s">
        <v>621</v>
      </c>
      <c r="I353" s="202"/>
    </row>
    <row r="354" spans="1:9" ht="90">
      <c r="A354" s="52" t="s">
        <v>326</v>
      </c>
      <c r="B354" s="209"/>
      <c r="C354" s="209" t="s">
        <v>327</v>
      </c>
      <c r="D354" s="209"/>
      <c r="E354" s="217">
        <f>SUM(E355+E358+E361+E364)</f>
        <v>236900</v>
      </c>
      <c r="F354" s="217">
        <f>SUM(F355+F358+F361+F364)</f>
        <v>133000</v>
      </c>
      <c r="G354" s="9">
        <f t="shared" si="5"/>
        <v>56.141831996623047</v>
      </c>
      <c r="H354" s="53"/>
    </row>
    <row r="355" spans="1:9" ht="75">
      <c r="A355" s="19" t="s">
        <v>328</v>
      </c>
      <c r="B355" s="14" t="s">
        <v>301</v>
      </c>
      <c r="C355" s="14" t="s">
        <v>329</v>
      </c>
      <c r="D355" s="14"/>
      <c r="E355" s="25">
        <f>E357</f>
        <v>194300</v>
      </c>
      <c r="F355" s="25">
        <f>F357</f>
        <v>128000</v>
      </c>
      <c r="G355" s="9">
        <f t="shared" si="5"/>
        <v>65.877509006690687</v>
      </c>
      <c r="H355" s="10"/>
    </row>
    <row r="356" spans="1:9" ht="45">
      <c r="A356" s="19" t="s">
        <v>330</v>
      </c>
      <c r="B356" s="14" t="s">
        <v>301</v>
      </c>
      <c r="C356" s="14" t="s">
        <v>331</v>
      </c>
      <c r="D356" s="14"/>
      <c r="E356" s="25">
        <f>E357</f>
        <v>194300</v>
      </c>
      <c r="F356" s="25">
        <f>F357</f>
        <v>128000</v>
      </c>
      <c r="G356" s="9">
        <f t="shared" si="5"/>
        <v>65.877509006690687</v>
      </c>
      <c r="H356" s="10"/>
    </row>
    <row r="357" spans="1:9" ht="60.6">
      <c r="A357" s="29" t="s">
        <v>25</v>
      </c>
      <c r="B357" s="14" t="s">
        <v>301</v>
      </c>
      <c r="C357" s="14" t="s">
        <v>331</v>
      </c>
      <c r="D357" s="14" t="s">
        <v>26</v>
      </c>
      <c r="E357" s="11">
        <v>194300</v>
      </c>
      <c r="F357" s="30">
        <v>128000</v>
      </c>
      <c r="G357" s="9">
        <f t="shared" si="5"/>
        <v>65.877509006690687</v>
      </c>
      <c r="H357" s="10" t="s">
        <v>332</v>
      </c>
      <c r="I357" s="179" t="s">
        <v>524</v>
      </c>
    </row>
    <row r="358" spans="1:9" ht="45">
      <c r="A358" s="19" t="s">
        <v>333</v>
      </c>
      <c r="B358" s="7" t="s">
        <v>142</v>
      </c>
      <c r="C358" s="7" t="s">
        <v>334</v>
      </c>
      <c r="D358" s="7"/>
      <c r="E358" s="30">
        <f>SUM(E360)</f>
        <v>34400</v>
      </c>
      <c r="F358" s="30">
        <f>SUM(F360)</f>
        <v>0</v>
      </c>
      <c r="G358" s="9">
        <f t="shared" si="5"/>
        <v>0</v>
      </c>
      <c r="H358" s="54"/>
    </row>
    <row r="359" spans="1:9" ht="60">
      <c r="A359" s="19" t="s">
        <v>335</v>
      </c>
      <c r="B359" s="7" t="s">
        <v>142</v>
      </c>
      <c r="C359" s="7" t="s">
        <v>336</v>
      </c>
      <c r="D359" s="7"/>
      <c r="E359" s="30">
        <f>SUM(E360)</f>
        <v>34400</v>
      </c>
      <c r="F359" s="30">
        <f>SUM(F360)</f>
        <v>0</v>
      </c>
      <c r="G359" s="9">
        <f t="shared" si="5"/>
        <v>0</v>
      </c>
      <c r="H359" s="54"/>
    </row>
    <row r="360" spans="1:9" ht="60">
      <c r="A360" s="10" t="s">
        <v>104</v>
      </c>
      <c r="B360" s="7" t="s">
        <v>142</v>
      </c>
      <c r="C360" s="7" t="s">
        <v>336</v>
      </c>
      <c r="D360" s="7" t="s">
        <v>6</v>
      </c>
      <c r="E360" s="11">
        <v>34400</v>
      </c>
      <c r="F360" s="30">
        <v>0</v>
      </c>
      <c r="G360" s="9">
        <f t="shared" si="5"/>
        <v>0</v>
      </c>
      <c r="H360" s="10" t="s">
        <v>337</v>
      </c>
      <c r="I360" s="81" t="s">
        <v>521</v>
      </c>
    </row>
    <row r="361" spans="1:9" ht="45">
      <c r="A361" s="19" t="s">
        <v>338</v>
      </c>
      <c r="B361" s="7" t="s">
        <v>142</v>
      </c>
      <c r="C361" s="7" t="s">
        <v>339</v>
      </c>
      <c r="D361" s="7"/>
      <c r="E361" s="30">
        <f>SUM(E363)</f>
        <v>4100</v>
      </c>
      <c r="F361" s="30">
        <f>SUM(F363)</f>
        <v>900</v>
      </c>
      <c r="G361" s="9">
        <f t="shared" si="5"/>
        <v>21.951219512195124</v>
      </c>
      <c r="H361" s="54"/>
    </row>
    <row r="362" spans="1:9" ht="45">
      <c r="A362" s="19" t="s">
        <v>340</v>
      </c>
      <c r="B362" s="7" t="s">
        <v>142</v>
      </c>
      <c r="C362" s="7" t="s">
        <v>341</v>
      </c>
      <c r="D362" s="7"/>
      <c r="E362" s="30">
        <f>SUM(E363)</f>
        <v>4100</v>
      </c>
      <c r="F362" s="30">
        <f>SUM(F363)</f>
        <v>900</v>
      </c>
      <c r="G362" s="9">
        <f t="shared" si="5"/>
        <v>21.951219512195124</v>
      </c>
      <c r="H362" s="54"/>
    </row>
    <row r="363" spans="1:9" ht="60">
      <c r="A363" s="10" t="s">
        <v>104</v>
      </c>
      <c r="B363" s="7" t="s">
        <v>142</v>
      </c>
      <c r="C363" s="7" t="s">
        <v>341</v>
      </c>
      <c r="D363" s="7" t="s">
        <v>6</v>
      </c>
      <c r="E363" s="11">
        <v>4100</v>
      </c>
      <c r="F363" s="30">
        <v>900</v>
      </c>
      <c r="G363" s="9">
        <f t="shared" si="5"/>
        <v>21.951219512195124</v>
      </c>
      <c r="H363" s="10" t="s">
        <v>342</v>
      </c>
      <c r="I363" s="81" t="s">
        <v>523</v>
      </c>
    </row>
    <row r="364" spans="1:9" ht="60">
      <c r="A364" s="19" t="s">
        <v>343</v>
      </c>
      <c r="B364" s="7" t="s">
        <v>142</v>
      </c>
      <c r="C364" s="7" t="s">
        <v>344</v>
      </c>
      <c r="D364" s="7"/>
      <c r="E364" s="30">
        <f>SUM(E366)</f>
        <v>4100</v>
      </c>
      <c r="F364" s="30">
        <f>SUM(F366)</f>
        <v>4100</v>
      </c>
      <c r="G364" s="9">
        <f t="shared" si="5"/>
        <v>100</v>
      </c>
      <c r="H364" s="54"/>
    </row>
    <row r="365" spans="1:9" ht="75.599999999999994">
      <c r="A365" s="55" t="s">
        <v>345</v>
      </c>
      <c r="B365" s="7" t="s">
        <v>142</v>
      </c>
      <c r="C365" s="7" t="s">
        <v>346</v>
      </c>
      <c r="D365" s="7"/>
      <c r="E365" s="30">
        <f>SUM(E366)</f>
        <v>4100</v>
      </c>
      <c r="F365" s="30">
        <f>SUM(F366)</f>
        <v>4100</v>
      </c>
      <c r="G365" s="9">
        <f t="shared" si="5"/>
        <v>100</v>
      </c>
      <c r="H365" s="54"/>
    </row>
    <row r="366" spans="1:9" ht="60">
      <c r="A366" s="10" t="s">
        <v>104</v>
      </c>
      <c r="B366" s="7" t="s">
        <v>142</v>
      </c>
      <c r="C366" s="7" t="s">
        <v>346</v>
      </c>
      <c r="D366" s="7" t="s">
        <v>6</v>
      </c>
      <c r="E366" s="11">
        <v>4100</v>
      </c>
      <c r="F366" s="30">
        <v>4100</v>
      </c>
      <c r="G366" s="9">
        <f t="shared" si="5"/>
        <v>100</v>
      </c>
      <c r="H366" s="10" t="s">
        <v>347</v>
      </c>
      <c r="I366" s="81" t="s">
        <v>523</v>
      </c>
    </row>
    <row r="367" spans="1:9" ht="105">
      <c r="A367" s="52" t="s">
        <v>348</v>
      </c>
      <c r="B367" s="201"/>
      <c r="C367" s="209" t="s">
        <v>349</v>
      </c>
      <c r="D367" s="201"/>
      <c r="E367" s="217">
        <f>E368+E372+E376</f>
        <v>29476500</v>
      </c>
      <c r="F367" s="217">
        <f>F368+F372+F376</f>
        <v>170555.23</v>
      </c>
      <c r="G367" s="9">
        <f t="shared" si="5"/>
        <v>0.57861425203127925</v>
      </c>
      <c r="H367" s="54"/>
    </row>
    <row r="368" spans="1:9" ht="45">
      <c r="A368" s="10" t="s">
        <v>350</v>
      </c>
      <c r="B368" s="14" t="s">
        <v>223</v>
      </c>
      <c r="C368" s="14" t="s">
        <v>351</v>
      </c>
      <c r="D368" s="14" t="s">
        <v>6</v>
      </c>
      <c r="E368" s="30">
        <f>SUM(E369:E370)</f>
        <v>698800</v>
      </c>
      <c r="F368" s="30">
        <f>SUM(F369:F370)</f>
        <v>170555.23</v>
      </c>
      <c r="G368" s="9">
        <f t="shared" si="5"/>
        <v>24.406873211219235</v>
      </c>
      <c r="H368" s="56"/>
    </row>
    <row r="369" spans="1:9" ht="60">
      <c r="A369" s="10" t="s">
        <v>104</v>
      </c>
      <c r="B369" s="14" t="s">
        <v>223</v>
      </c>
      <c r="C369" s="14" t="s">
        <v>351</v>
      </c>
      <c r="D369" s="14"/>
      <c r="E369" s="11">
        <v>648800</v>
      </c>
      <c r="F369" s="30">
        <v>170000</v>
      </c>
      <c r="G369" s="9">
        <f t="shared" si="5"/>
        <v>26.202219482120835</v>
      </c>
      <c r="H369" s="56" t="s">
        <v>352</v>
      </c>
      <c r="I369" s="179" t="s">
        <v>521</v>
      </c>
    </row>
    <row r="370" spans="1:9" ht="45">
      <c r="A370" s="10" t="s">
        <v>204</v>
      </c>
      <c r="B370" s="14" t="s">
        <v>223</v>
      </c>
      <c r="C370" s="14" t="s">
        <v>351</v>
      </c>
      <c r="D370" s="14"/>
      <c r="E370" s="11">
        <v>50000</v>
      </c>
      <c r="F370" s="30">
        <v>555.23</v>
      </c>
      <c r="G370" s="9">
        <f t="shared" si="5"/>
        <v>1.11046</v>
      </c>
      <c r="H370" s="56" t="s">
        <v>602</v>
      </c>
      <c r="I370" s="179" t="s">
        <v>534</v>
      </c>
    </row>
    <row r="371" spans="1:9" ht="15">
      <c r="A371" s="10"/>
      <c r="B371" s="14"/>
      <c r="C371" s="14"/>
      <c r="D371" s="14"/>
      <c r="E371" s="11"/>
      <c r="F371" s="30"/>
      <c r="G371" s="9"/>
      <c r="H371" s="56"/>
      <c r="I371" s="202"/>
    </row>
    <row r="372" spans="1:9" ht="44.4" customHeight="1">
      <c r="A372" s="10" t="s">
        <v>469</v>
      </c>
      <c r="B372" s="14" t="s">
        <v>223</v>
      </c>
      <c r="C372" s="14" t="s">
        <v>468</v>
      </c>
      <c r="D372" s="14"/>
      <c r="E372" s="30">
        <f>SUM(E373:E373)</f>
        <v>810160</v>
      </c>
      <c r="F372" s="30">
        <f>SUM(F373:F373)</f>
        <v>0</v>
      </c>
      <c r="G372" s="9">
        <f t="shared" si="5"/>
        <v>0</v>
      </c>
      <c r="H372" s="56"/>
    </row>
    <row r="373" spans="1:9" ht="47.4" customHeight="1">
      <c r="A373" s="10" t="s">
        <v>104</v>
      </c>
      <c r="B373" s="14" t="s">
        <v>223</v>
      </c>
      <c r="C373" s="14" t="s">
        <v>468</v>
      </c>
      <c r="D373" s="14" t="s">
        <v>6</v>
      </c>
      <c r="E373" s="30">
        <f>E374+E375</f>
        <v>810160</v>
      </c>
      <c r="F373" s="30">
        <f>F374+F375</f>
        <v>0</v>
      </c>
      <c r="G373" s="9">
        <f t="shared" si="5"/>
        <v>0</v>
      </c>
      <c r="H373" s="56"/>
      <c r="I373" s="179"/>
    </row>
    <row r="374" spans="1:9" ht="32.4" customHeight="1">
      <c r="A374" s="10" t="s">
        <v>104</v>
      </c>
      <c r="B374" s="14" t="s">
        <v>223</v>
      </c>
      <c r="C374" s="14" t="s">
        <v>468</v>
      </c>
      <c r="D374" s="14"/>
      <c r="E374" s="11">
        <v>687160</v>
      </c>
      <c r="F374" s="30">
        <v>0</v>
      </c>
      <c r="G374" s="9">
        <f t="shared" si="5"/>
        <v>0</v>
      </c>
      <c r="H374" s="56" t="s">
        <v>604</v>
      </c>
      <c r="I374" s="202" t="s">
        <v>521</v>
      </c>
    </row>
    <row r="375" spans="1:9" ht="46.95" customHeight="1">
      <c r="A375" s="10" t="s">
        <v>104</v>
      </c>
      <c r="B375" s="14" t="s">
        <v>223</v>
      </c>
      <c r="C375" s="14" t="s">
        <v>468</v>
      </c>
      <c r="D375" s="14"/>
      <c r="E375" s="11">
        <v>123000</v>
      </c>
      <c r="F375" s="30">
        <v>0</v>
      </c>
      <c r="G375" s="9">
        <f t="shared" si="5"/>
        <v>0</v>
      </c>
      <c r="H375" s="56" t="s">
        <v>603</v>
      </c>
      <c r="I375" s="202" t="s">
        <v>523</v>
      </c>
    </row>
    <row r="376" spans="1:9" ht="46.95" customHeight="1">
      <c r="A376" s="10" t="s">
        <v>469</v>
      </c>
      <c r="B376" s="14" t="s">
        <v>223</v>
      </c>
      <c r="C376" s="14" t="s">
        <v>605</v>
      </c>
      <c r="D376" s="14" t="s">
        <v>6</v>
      </c>
      <c r="E376" s="11">
        <f>E377</f>
        <v>27967540</v>
      </c>
      <c r="F376" s="11">
        <f>F377</f>
        <v>0</v>
      </c>
      <c r="G376" s="9">
        <f t="shared" si="5"/>
        <v>0</v>
      </c>
      <c r="H376" s="56"/>
      <c r="I376" s="202"/>
    </row>
    <row r="377" spans="1:9" ht="64.95" customHeight="1">
      <c r="A377" s="10" t="s">
        <v>104</v>
      </c>
      <c r="B377" s="14" t="s">
        <v>606</v>
      </c>
      <c r="C377" s="14" t="s">
        <v>607</v>
      </c>
      <c r="D377" s="14"/>
      <c r="E377" s="11">
        <v>27967540</v>
      </c>
      <c r="F377" s="30">
        <v>0</v>
      </c>
      <c r="G377" s="9">
        <f t="shared" si="5"/>
        <v>0</v>
      </c>
      <c r="H377" s="56" t="s">
        <v>608</v>
      </c>
      <c r="I377" s="202"/>
    </row>
    <row r="378" spans="1:9" ht="75">
      <c r="A378" s="13" t="s">
        <v>492</v>
      </c>
      <c r="B378" s="219"/>
      <c r="C378" s="220" t="s">
        <v>493</v>
      </c>
      <c r="D378" s="219"/>
      <c r="E378" s="217">
        <f>SUM(E379+E389+E396+E399)</f>
        <v>2255600</v>
      </c>
      <c r="F378" s="217">
        <f>SUM(F379+F389+F396+F399)</f>
        <v>211392.18</v>
      </c>
      <c r="G378" s="9">
        <f t="shared" si="5"/>
        <v>9.371882425962049</v>
      </c>
      <c r="H378" s="56"/>
    </row>
    <row r="379" spans="1:9" ht="45">
      <c r="A379" s="50" t="s">
        <v>494</v>
      </c>
      <c r="B379" s="14" t="s">
        <v>353</v>
      </c>
      <c r="C379" s="14" t="s">
        <v>496</v>
      </c>
      <c r="D379" s="14"/>
      <c r="E379" s="30">
        <f>SUM(E380+E385)</f>
        <v>1290800</v>
      </c>
      <c r="F379" s="30">
        <f>SUM(F380+F385)</f>
        <v>178892.18</v>
      </c>
      <c r="G379" s="9">
        <f t="shared" si="5"/>
        <v>13.859016114037805</v>
      </c>
      <c r="H379" s="56"/>
    </row>
    <row r="380" spans="1:9" ht="45.6">
      <c r="A380" s="58" t="s">
        <v>495</v>
      </c>
      <c r="B380" s="7" t="s">
        <v>353</v>
      </c>
      <c r="C380" s="7" t="s">
        <v>354</v>
      </c>
      <c r="D380" s="7"/>
      <c r="E380" s="30">
        <f>SUM(E381:E382)</f>
        <v>1177582</v>
      </c>
      <c r="F380" s="30">
        <f>SUM(F381:F382)</f>
        <v>178892.18</v>
      </c>
      <c r="G380" s="9">
        <f t="shared" si="5"/>
        <v>15.191483905154799</v>
      </c>
      <c r="H380" s="10"/>
    </row>
    <row r="381" spans="1:9" ht="30">
      <c r="A381" s="46" t="s">
        <v>174</v>
      </c>
      <c r="B381" s="7" t="s">
        <v>353</v>
      </c>
      <c r="C381" s="7" t="s">
        <v>354</v>
      </c>
      <c r="D381" s="7" t="s">
        <v>175</v>
      </c>
      <c r="E381" s="11">
        <v>1123082</v>
      </c>
      <c r="F381" s="30">
        <v>178892.18</v>
      </c>
      <c r="G381" s="9">
        <f t="shared" si="5"/>
        <v>15.928683747046074</v>
      </c>
      <c r="H381" s="10" t="s">
        <v>459</v>
      </c>
      <c r="I381" s="81" t="s">
        <v>549</v>
      </c>
    </row>
    <row r="382" spans="1:9" ht="60">
      <c r="A382" s="10" t="s">
        <v>104</v>
      </c>
      <c r="B382" s="7" t="s">
        <v>353</v>
      </c>
      <c r="C382" s="7" t="s">
        <v>354</v>
      </c>
      <c r="D382" s="7" t="s">
        <v>6</v>
      </c>
      <c r="E382" s="30">
        <f>SUM(E383:E384)</f>
        <v>54500</v>
      </c>
      <c r="F382" s="30">
        <f>SUM(F383:F384)</f>
        <v>0</v>
      </c>
      <c r="G382" s="9">
        <f t="shared" si="5"/>
        <v>0</v>
      </c>
      <c r="H382" s="10"/>
    </row>
    <row r="383" spans="1:9" ht="15">
      <c r="A383" s="17"/>
      <c r="B383" s="7"/>
      <c r="C383" s="7"/>
      <c r="D383" s="7"/>
      <c r="E383" s="11">
        <v>2500</v>
      </c>
      <c r="F383" s="30">
        <v>0</v>
      </c>
      <c r="G383" s="9">
        <f t="shared" si="5"/>
        <v>0</v>
      </c>
      <c r="H383" s="10" t="s">
        <v>355</v>
      </c>
      <c r="I383" t="s">
        <v>521</v>
      </c>
    </row>
    <row r="384" spans="1:9" ht="60">
      <c r="A384" s="17"/>
      <c r="B384" s="7"/>
      <c r="C384" s="7"/>
      <c r="D384" s="7"/>
      <c r="E384" s="11">
        <v>52000</v>
      </c>
      <c r="F384" s="30">
        <v>0</v>
      </c>
      <c r="G384" s="9">
        <f t="shared" si="5"/>
        <v>0</v>
      </c>
      <c r="H384" s="10" t="s">
        <v>460</v>
      </c>
      <c r="I384" t="s">
        <v>523</v>
      </c>
    </row>
    <row r="385" spans="1:9" ht="45">
      <c r="A385" s="59" t="s">
        <v>356</v>
      </c>
      <c r="B385" s="7" t="s">
        <v>353</v>
      </c>
      <c r="C385" s="7" t="s">
        <v>357</v>
      </c>
      <c r="D385" s="7"/>
      <c r="E385" s="30">
        <f>SUM(E386)</f>
        <v>113218</v>
      </c>
      <c r="F385" s="30">
        <f>SUM(F386)</f>
        <v>0</v>
      </c>
      <c r="G385" s="9">
        <f t="shared" si="5"/>
        <v>0</v>
      </c>
      <c r="H385" s="10"/>
    </row>
    <row r="386" spans="1:9" ht="60">
      <c r="A386" s="10" t="s">
        <v>104</v>
      </c>
      <c r="B386" s="7" t="s">
        <v>353</v>
      </c>
      <c r="C386" s="7" t="s">
        <v>357</v>
      </c>
      <c r="D386" s="7" t="s">
        <v>6</v>
      </c>
      <c r="E386" s="30">
        <f>SUM(E387:E388)</f>
        <v>113218</v>
      </c>
      <c r="F386" s="30">
        <f>SUM(F387:F388)</f>
        <v>0</v>
      </c>
      <c r="G386" s="9">
        <f t="shared" si="5"/>
        <v>0</v>
      </c>
      <c r="H386" s="10"/>
    </row>
    <row r="387" spans="1:9" ht="30">
      <c r="A387" s="13"/>
      <c r="B387" s="7"/>
      <c r="C387" s="7"/>
      <c r="D387" s="7"/>
      <c r="E387" s="11">
        <v>89688</v>
      </c>
      <c r="F387" s="30">
        <v>0</v>
      </c>
      <c r="G387" s="9">
        <f t="shared" si="5"/>
        <v>0</v>
      </c>
      <c r="H387" s="10" t="s">
        <v>461</v>
      </c>
      <c r="I387" t="s">
        <v>525</v>
      </c>
    </row>
    <row r="388" spans="1:9" ht="60">
      <c r="A388" s="13"/>
      <c r="B388" s="7"/>
      <c r="C388" s="7"/>
      <c r="D388" s="7"/>
      <c r="E388" s="11">
        <v>23530</v>
      </c>
      <c r="F388" s="30">
        <v>0</v>
      </c>
      <c r="G388" s="9">
        <f t="shared" si="5"/>
        <v>0</v>
      </c>
      <c r="H388" s="10" t="s">
        <v>462</v>
      </c>
      <c r="I388" t="s">
        <v>523</v>
      </c>
    </row>
    <row r="389" spans="1:9" ht="45">
      <c r="A389" s="19" t="s">
        <v>358</v>
      </c>
      <c r="B389" s="7" t="s">
        <v>353</v>
      </c>
      <c r="C389" s="7" t="s">
        <v>359</v>
      </c>
      <c r="D389" s="7"/>
      <c r="E389" s="22">
        <f>SUM(E390+E392)</f>
        <v>130800</v>
      </c>
      <c r="F389" s="22">
        <f>SUM(F390+F392)</f>
        <v>32500</v>
      </c>
      <c r="G389" s="9">
        <f t="shared" si="5"/>
        <v>24.847094801223239</v>
      </c>
      <c r="H389" s="23"/>
    </row>
    <row r="390" spans="1:9" ht="60">
      <c r="A390" s="13" t="s">
        <v>360</v>
      </c>
      <c r="B390" s="7" t="s">
        <v>353</v>
      </c>
      <c r="C390" s="7" t="s">
        <v>361</v>
      </c>
      <c r="D390" s="7"/>
      <c r="E390" s="23">
        <f>SUM(E391)</f>
        <v>20000</v>
      </c>
      <c r="F390" s="23">
        <f>SUM(F391)</f>
        <v>0</v>
      </c>
      <c r="G390" s="9">
        <f t="shared" si="5"/>
        <v>0</v>
      </c>
      <c r="H390" s="23"/>
    </row>
    <row r="391" spans="1:9" ht="15">
      <c r="A391" s="13"/>
      <c r="B391" s="7" t="s">
        <v>353</v>
      </c>
      <c r="C391" s="7" t="s">
        <v>361</v>
      </c>
      <c r="D391" s="7" t="s">
        <v>6</v>
      </c>
      <c r="E391" s="60">
        <v>20000</v>
      </c>
      <c r="F391" s="23"/>
      <c r="G391" s="9">
        <f t="shared" si="5"/>
        <v>0</v>
      </c>
      <c r="H391" s="23" t="s">
        <v>362</v>
      </c>
      <c r="I391" s="81" t="s">
        <v>522</v>
      </c>
    </row>
    <row r="392" spans="1:9" ht="45.6">
      <c r="A392" s="58" t="s">
        <v>363</v>
      </c>
      <c r="B392" s="7" t="s">
        <v>353</v>
      </c>
      <c r="C392" s="7" t="s">
        <v>364</v>
      </c>
      <c r="D392" s="7"/>
      <c r="E392" s="30">
        <f>E393</f>
        <v>110800</v>
      </c>
      <c r="F392" s="30">
        <f>F393</f>
        <v>32500</v>
      </c>
      <c r="G392" s="9">
        <f t="shared" si="5"/>
        <v>29.332129963898918</v>
      </c>
      <c r="H392" s="10"/>
    </row>
    <row r="393" spans="1:9" ht="60">
      <c r="A393" s="10" t="s">
        <v>104</v>
      </c>
      <c r="B393" s="7" t="s">
        <v>353</v>
      </c>
      <c r="C393" s="7" t="s">
        <v>364</v>
      </c>
      <c r="D393" s="7" t="s">
        <v>6</v>
      </c>
      <c r="E393" s="30">
        <f>SUM(E394:E395)</f>
        <v>110800</v>
      </c>
      <c r="F393" s="30">
        <f>SUM(F394:F395)</f>
        <v>32500</v>
      </c>
      <c r="G393" s="9">
        <f t="shared" si="5"/>
        <v>29.332129963898918</v>
      </c>
      <c r="H393" s="10"/>
    </row>
    <row r="394" spans="1:9" ht="30">
      <c r="A394" s="61"/>
      <c r="B394" s="7"/>
      <c r="C394" s="7"/>
      <c r="D394" s="7"/>
      <c r="E394" s="11">
        <v>44100</v>
      </c>
      <c r="F394" s="30">
        <v>0</v>
      </c>
      <c r="G394" s="9">
        <f t="shared" si="5"/>
        <v>0</v>
      </c>
      <c r="H394" s="10" t="s">
        <v>463</v>
      </c>
      <c r="I394" t="s">
        <v>525</v>
      </c>
    </row>
    <row r="395" spans="1:9" ht="126.6" customHeight="1">
      <c r="A395" s="61"/>
      <c r="B395" s="7"/>
      <c r="C395" s="7"/>
      <c r="D395" s="7"/>
      <c r="E395" s="11">
        <v>66700</v>
      </c>
      <c r="F395" s="30">
        <v>32500</v>
      </c>
      <c r="G395" s="9">
        <f t="shared" si="5"/>
        <v>48.725637181409297</v>
      </c>
      <c r="H395" s="218" t="s">
        <v>609</v>
      </c>
      <c r="I395" t="s">
        <v>560</v>
      </c>
    </row>
    <row r="396" spans="1:9" ht="60">
      <c r="A396" s="19" t="s">
        <v>365</v>
      </c>
      <c r="B396" s="7" t="s">
        <v>353</v>
      </c>
      <c r="C396" s="7" t="s">
        <v>366</v>
      </c>
      <c r="D396" s="7"/>
      <c r="E396" s="22">
        <f>SUM(E397)</f>
        <v>420000</v>
      </c>
      <c r="F396" s="22">
        <f>SUM(F397)</f>
        <v>0</v>
      </c>
      <c r="G396" s="9">
        <f t="shared" si="5"/>
        <v>0</v>
      </c>
      <c r="H396" s="23"/>
    </row>
    <row r="397" spans="1:9" ht="45.6">
      <c r="A397" s="58" t="s">
        <v>367</v>
      </c>
      <c r="B397" s="7" t="s">
        <v>353</v>
      </c>
      <c r="C397" s="7" t="s">
        <v>368</v>
      </c>
      <c r="D397" s="7"/>
      <c r="E397" s="30">
        <f>E398</f>
        <v>420000</v>
      </c>
      <c r="F397" s="30">
        <f>F398</f>
        <v>0</v>
      </c>
      <c r="G397" s="9">
        <f t="shared" si="5"/>
        <v>0</v>
      </c>
      <c r="H397" s="10"/>
    </row>
    <row r="398" spans="1:9" ht="60">
      <c r="A398" s="10" t="s">
        <v>104</v>
      </c>
      <c r="B398" s="7" t="s">
        <v>353</v>
      </c>
      <c r="C398" s="7" t="s">
        <v>368</v>
      </c>
      <c r="D398" s="7" t="s">
        <v>465</v>
      </c>
      <c r="E398" s="11">
        <v>420000</v>
      </c>
      <c r="F398" s="30">
        <v>0</v>
      </c>
      <c r="G398" s="9">
        <f t="shared" si="5"/>
        <v>0</v>
      </c>
      <c r="H398" s="10" t="s">
        <v>369</v>
      </c>
      <c r="I398" s="81" t="s">
        <v>553</v>
      </c>
    </row>
    <row r="399" spans="1:9" ht="45">
      <c r="A399" s="19" t="s">
        <v>370</v>
      </c>
      <c r="B399" s="14" t="s">
        <v>263</v>
      </c>
      <c r="C399" s="7" t="s">
        <v>371</v>
      </c>
      <c r="D399" s="62"/>
      <c r="E399" s="63">
        <f>SUM(E400)</f>
        <v>414000</v>
      </c>
      <c r="F399" s="63">
        <f>SUM(F400)</f>
        <v>0</v>
      </c>
      <c r="G399" s="9">
        <f t="shared" si="5"/>
        <v>0</v>
      </c>
      <c r="H399" s="23"/>
    </row>
    <row r="400" spans="1:9" ht="45.6">
      <c r="A400" s="51" t="s">
        <v>372</v>
      </c>
      <c r="B400" s="14" t="s">
        <v>263</v>
      </c>
      <c r="C400" s="14" t="s">
        <v>610</v>
      </c>
      <c r="D400" s="14"/>
      <c r="E400" s="11">
        <v>414000</v>
      </c>
      <c r="F400" s="30">
        <v>0</v>
      </c>
      <c r="G400" s="9">
        <f t="shared" si="5"/>
        <v>0</v>
      </c>
      <c r="H400" s="10"/>
    </row>
    <row r="401" spans="1:10" ht="45.6">
      <c r="A401" s="51" t="s">
        <v>323</v>
      </c>
      <c r="B401" s="14" t="s">
        <v>263</v>
      </c>
      <c r="C401" s="14" t="s">
        <v>610</v>
      </c>
      <c r="D401" s="14" t="s">
        <v>324</v>
      </c>
      <c r="E401" s="11">
        <v>414000</v>
      </c>
      <c r="F401" s="30">
        <v>0</v>
      </c>
      <c r="G401" s="9">
        <f t="shared" si="5"/>
        <v>0</v>
      </c>
      <c r="H401" s="10" t="s">
        <v>374</v>
      </c>
      <c r="I401" s="179" t="s">
        <v>554</v>
      </c>
    </row>
    <row r="402" spans="1:10" ht="15.6">
      <c r="A402" s="64" t="s">
        <v>375</v>
      </c>
      <c r="B402" s="57"/>
      <c r="C402" s="57"/>
      <c r="D402" s="57"/>
      <c r="E402" s="65">
        <f>SUM(E3+E7+E14+E22+E86+E193+E341+E354+E367+E378)</f>
        <v>513301329.57999998</v>
      </c>
      <c r="F402" s="65">
        <f>SUM(F3+F7+F14+F22+F86+F193+F341+F354+F367+F378)</f>
        <v>94678619.62000002</v>
      </c>
      <c r="G402" s="9">
        <f t="shared" si="5"/>
        <v>18.445036894307126</v>
      </c>
      <c r="H402" s="66"/>
    </row>
    <row r="403" spans="1:10" ht="30">
      <c r="A403" s="67" t="s">
        <v>376</v>
      </c>
      <c r="B403" s="201"/>
      <c r="C403" s="228" t="s">
        <v>377</v>
      </c>
      <c r="D403" s="209"/>
      <c r="E403" s="229">
        <f>E404+E414+E412+E416+E418+E420+E410</f>
        <v>35538325.619999997</v>
      </c>
      <c r="F403" s="229">
        <f>F404+F414+F412+F416+F418+F420+F410</f>
        <v>1910978.42</v>
      </c>
      <c r="G403" s="9">
        <f t="shared" si="5"/>
        <v>5.3772325697993875</v>
      </c>
      <c r="H403" s="10"/>
    </row>
    <row r="404" spans="1:10" ht="45">
      <c r="A404" s="69" t="s">
        <v>378</v>
      </c>
      <c r="B404" s="8" t="s">
        <v>379</v>
      </c>
      <c r="C404" s="68" t="s">
        <v>377</v>
      </c>
      <c r="D404" s="8"/>
      <c r="E404" s="190">
        <f>SUM(E405)</f>
        <v>2342000</v>
      </c>
      <c r="F404" s="190">
        <f>SUM(F405)</f>
        <v>368408.71</v>
      </c>
      <c r="G404" s="9">
        <f t="shared" si="5"/>
        <v>15.7305170794193</v>
      </c>
      <c r="H404" s="10"/>
    </row>
    <row r="405" spans="1:10" ht="75" customHeight="1">
      <c r="A405" s="39" t="s">
        <v>380</v>
      </c>
      <c r="B405" s="7" t="s">
        <v>379</v>
      </c>
      <c r="C405" s="70" t="s">
        <v>381</v>
      </c>
      <c r="D405" s="7"/>
      <c r="E405" s="191">
        <f>E406</f>
        <v>2342000</v>
      </c>
      <c r="F405" s="191">
        <f>F406</f>
        <v>368408.71</v>
      </c>
      <c r="G405" s="9">
        <f t="shared" si="5"/>
        <v>15.7305170794193</v>
      </c>
      <c r="H405" s="10"/>
    </row>
    <row r="406" spans="1:10" ht="15">
      <c r="A406" s="39" t="s">
        <v>382</v>
      </c>
      <c r="B406" s="7" t="s">
        <v>379</v>
      </c>
      <c r="C406" s="70" t="s">
        <v>381</v>
      </c>
      <c r="D406" s="7"/>
      <c r="E406" s="77">
        <f>SUM(E408:E409)</f>
        <v>2342000</v>
      </c>
      <c r="F406" s="77">
        <f>SUM(F408:F409)</f>
        <v>368408.71</v>
      </c>
      <c r="G406" s="9">
        <f t="shared" si="5"/>
        <v>15.7305170794193</v>
      </c>
      <c r="H406" s="10"/>
    </row>
    <row r="407" spans="1:10" ht="60">
      <c r="A407" s="19" t="s">
        <v>99</v>
      </c>
      <c r="B407" s="7" t="s">
        <v>379</v>
      </c>
      <c r="C407" s="70" t="s">
        <v>381</v>
      </c>
      <c r="D407" s="7" t="s">
        <v>100</v>
      </c>
      <c r="E407" s="77">
        <f>SUM(E408:E409)</f>
        <v>2342000</v>
      </c>
      <c r="F407" s="77">
        <f>SUM(F408:F409)</f>
        <v>368408.71</v>
      </c>
      <c r="G407" s="9">
        <f t="shared" si="5"/>
        <v>15.7305170794193</v>
      </c>
      <c r="H407" s="10"/>
    </row>
    <row r="408" spans="1:10" ht="15.6">
      <c r="A408" s="72"/>
      <c r="B408" s="7"/>
      <c r="C408" s="7"/>
      <c r="D408" s="7"/>
      <c r="E408" s="71">
        <v>2255500</v>
      </c>
      <c r="F408" s="77">
        <v>368408.71</v>
      </c>
      <c r="G408" s="9">
        <f t="shared" si="5"/>
        <v>16.333793393925962</v>
      </c>
      <c r="H408" s="10" t="s">
        <v>483</v>
      </c>
      <c r="I408" t="s">
        <v>537</v>
      </c>
      <c r="J408" t="s">
        <v>556</v>
      </c>
    </row>
    <row r="409" spans="1:10" ht="15.6">
      <c r="A409" s="72"/>
      <c r="B409" s="7"/>
      <c r="C409" s="7"/>
      <c r="D409" s="7"/>
      <c r="E409" s="71">
        <v>86500</v>
      </c>
      <c r="F409" s="77">
        <v>0</v>
      </c>
      <c r="G409" s="9">
        <f t="shared" si="5"/>
        <v>0</v>
      </c>
      <c r="H409" s="10" t="s">
        <v>383</v>
      </c>
      <c r="I409" t="s">
        <v>555</v>
      </c>
    </row>
    <row r="410" spans="1:10" s="1" customFormat="1" ht="30">
      <c r="A410" s="73" t="s">
        <v>384</v>
      </c>
      <c r="B410" s="74" t="s">
        <v>385</v>
      </c>
      <c r="C410" s="70" t="s">
        <v>386</v>
      </c>
      <c r="D410" s="74"/>
      <c r="E410" s="190">
        <f>E411</f>
        <v>164000</v>
      </c>
      <c r="F410" s="190">
        <f>F411</f>
        <v>25000</v>
      </c>
      <c r="G410" s="9">
        <f t="shared" si="5"/>
        <v>15.24390243902439</v>
      </c>
      <c r="H410" s="40"/>
    </row>
    <row r="411" spans="1:10" s="1" customFormat="1" ht="15">
      <c r="A411" s="45" t="s">
        <v>387</v>
      </c>
      <c r="B411" s="74" t="s">
        <v>385</v>
      </c>
      <c r="C411" s="70" t="s">
        <v>386</v>
      </c>
      <c r="D411" s="74" t="s">
        <v>388</v>
      </c>
      <c r="E411" s="71">
        <v>164000</v>
      </c>
      <c r="F411" s="77">
        <v>25000</v>
      </c>
      <c r="G411" s="9">
        <f t="shared" si="5"/>
        <v>15.24390243902439</v>
      </c>
      <c r="H411" s="10" t="s">
        <v>389</v>
      </c>
      <c r="I411" s="180" t="s">
        <v>557</v>
      </c>
      <c r="J411" s="1" t="s">
        <v>552</v>
      </c>
    </row>
    <row r="412" spans="1:10" s="1" customFormat="1" ht="30">
      <c r="A412" s="45" t="s">
        <v>390</v>
      </c>
      <c r="B412" s="74" t="s">
        <v>391</v>
      </c>
      <c r="C412" s="74" t="s">
        <v>634</v>
      </c>
      <c r="D412" s="74"/>
      <c r="E412" s="190">
        <f>E413</f>
        <v>8759500</v>
      </c>
      <c r="F412" s="190">
        <f>F413</f>
        <v>1441550.46</v>
      </c>
      <c r="G412" s="9">
        <f t="shared" si="5"/>
        <v>16.456994805639592</v>
      </c>
      <c r="H412" s="40"/>
    </row>
    <row r="413" spans="1:10" s="1" customFormat="1" ht="45">
      <c r="A413" s="45" t="s">
        <v>266</v>
      </c>
      <c r="B413" s="74" t="s">
        <v>391</v>
      </c>
      <c r="C413" s="74" t="s">
        <v>634</v>
      </c>
      <c r="D413" s="74" t="s">
        <v>393</v>
      </c>
      <c r="E413" s="71">
        <v>8759500</v>
      </c>
      <c r="F413" s="77">
        <v>1441550.46</v>
      </c>
      <c r="G413" s="9">
        <f t="shared" si="5"/>
        <v>16.456994805639592</v>
      </c>
      <c r="H413" s="10" t="s">
        <v>394</v>
      </c>
      <c r="I413" s="180" t="s">
        <v>559</v>
      </c>
    </row>
    <row r="414" spans="1:10" s="2" customFormat="1" ht="34.200000000000003" customHeight="1">
      <c r="A414" s="19" t="s">
        <v>490</v>
      </c>
      <c r="B414" s="70" t="s">
        <v>142</v>
      </c>
      <c r="C414" s="70" t="s">
        <v>632</v>
      </c>
      <c r="D414" s="70"/>
      <c r="E414" s="183">
        <v>23000000</v>
      </c>
      <c r="F414" s="183">
        <f>F415</f>
        <v>0</v>
      </c>
      <c r="G414" s="9">
        <f t="shared" si="5"/>
        <v>0</v>
      </c>
      <c r="H414" s="76"/>
    </row>
    <row r="415" spans="1:10" s="2" customFormat="1" ht="75">
      <c r="A415" s="19" t="s">
        <v>491</v>
      </c>
      <c r="B415" s="70" t="s">
        <v>142</v>
      </c>
      <c r="C415" s="70" t="s">
        <v>632</v>
      </c>
      <c r="D415" s="70" t="s">
        <v>489</v>
      </c>
      <c r="E415" s="184">
        <v>23000000</v>
      </c>
      <c r="F415" s="77">
        <v>0</v>
      </c>
      <c r="G415" s="9">
        <f t="shared" si="5"/>
        <v>0</v>
      </c>
      <c r="H415" s="19" t="s">
        <v>490</v>
      </c>
      <c r="I415" s="2" t="s">
        <v>558</v>
      </c>
    </row>
    <row r="416" spans="1:10" s="1" customFormat="1" ht="30">
      <c r="A416" s="33" t="s">
        <v>519</v>
      </c>
      <c r="B416" s="74" t="s">
        <v>142</v>
      </c>
      <c r="C416" s="70" t="s">
        <v>633</v>
      </c>
      <c r="D416" s="74"/>
      <c r="E416" s="75">
        <f>SUM(E417)</f>
        <v>397900</v>
      </c>
      <c r="F416" s="75">
        <f>SUM(F417)</f>
        <v>0</v>
      </c>
      <c r="G416" s="9">
        <f t="shared" ref="G416:G421" si="6">F416/E416*100</f>
        <v>0</v>
      </c>
      <c r="H416" s="40"/>
    </row>
    <row r="417" spans="1:10" s="1" customFormat="1" ht="45">
      <c r="A417" s="17" t="s">
        <v>5</v>
      </c>
      <c r="B417" s="74" t="s">
        <v>142</v>
      </c>
      <c r="C417" s="70" t="s">
        <v>633</v>
      </c>
      <c r="D417" s="74" t="s">
        <v>6</v>
      </c>
      <c r="E417" s="71">
        <v>397900</v>
      </c>
      <c r="F417" s="77">
        <v>0</v>
      </c>
      <c r="G417" s="9">
        <f t="shared" si="6"/>
        <v>0</v>
      </c>
      <c r="H417" s="33" t="s">
        <v>519</v>
      </c>
      <c r="I417" s="180" t="s">
        <v>521</v>
      </c>
    </row>
    <row r="418" spans="1:10" s="1" customFormat="1" ht="30">
      <c r="A418" s="33" t="s">
        <v>637</v>
      </c>
      <c r="B418" s="74" t="s">
        <v>142</v>
      </c>
      <c r="C418" s="70" t="s">
        <v>635</v>
      </c>
      <c r="D418" s="74"/>
      <c r="E418" s="75">
        <f>E419</f>
        <v>493625.62</v>
      </c>
      <c r="F418" s="75">
        <f>F419</f>
        <v>0</v>
      </c>
      <c r="G418" s="9">
        <f t="shared" si="6"/>
        <v>0</v>
      </c>
      <c r="H418" s="33"/>
      <c r="I418" s="227"/>
    </row>
    <row r="419" spans="1:10" s="1" customFormat="1" ht="30">
      <c r="A419" s="17" t="s">
        <v>638</v>
      </c>
      <c r="B419" s="74" t="s">
        <v>142</v>
      </c>
      <c r="C419" s="70" t="s">
        <v>635</v>
      </c>
      <c r="D419" s="74" t="s">
        <v>636</v>
      </c>
      <c r="E419" s="71">
        <v>493625.62</v>
      </c>
      <c r="F419" s="77">
        <v>0</v>
      </c>
      <c r="G419" s="9">
        <f t="shared" si="6"/>
        <v>0</v>
      </c>
      <c r="H419" s="33" t="s">
        <v>637</v>
      </c>
      <c r="I419" s="227"/>
    </row>
    <row r="420" spans="1:10" s="1" customFormat="1" ht="75">
      <c r="A420" s="33" t="s">
        <v>395</v>
      </c>
      <c r="B420" s="74" t="s">
        <v>396</v>
      </c>
      <c r="C420" s="70" t="s">
        <v>397</v>
      </c>
      <c r="D420" s="74"/>
      <c r="E420" s="75">
        <f>SUM(E421)</f>
        <v>381300</v>
      </c>
      <c r="F420" s="75">
        <f>SUM(F421)</f>
        <v>76019.25</v>
      </c>
      <c r="G420" s="9">
        <f t="shared" si="6"/>
        <v>19.936860739575138</v>
      </c>
      <c r="H420" s="40"/>
    </row>
    <row r="421" spans="1:10" s="1" customFormat="1" ht="45">
      <c r="A421" s="17" t="s">
        <v>5</v>
      </c>
      <c r="B421" s="74" t="s">
        <v>396</v>
      </c>
      <c r="C421" s="70" t="s">
        <v>397</v>
      </c>
      <c r="D421" s="74" t="s">
        <v>6</v>
      </c>
      <c r="E421" s="71">
        <v>381300</v>
      </c>
      <c r="F421" s="77">
        <v>76019.25</v>
      </c>
      <c r="G421" s="9">
        <f t="shared" si="6"/>
        <v>19.936860739575138</v>
      </c>
      <c r="H421" s="10" t="s">
        <v>398</v>
      </c>
      <c r="I421" s="180" t="s">
        <v>521</v>
      </c>
    </row>
    <row r="422" spans="1:10" s="1" customFormat="1" ht="15">
      <c r="A422" s="235" t="s">
        <v>639</v>
      </c>
      <c r="B422" s="236"/>
      <c r="C422" s="68"/>
      <c r="D422" s="236"/>
      <c r="E422" s="75">
        <f>E403+E378+E367+E354+E341+E193+E86+E22+E14+E7+E3</f>
        <v>548839655.20000005</v>
      </c>
      <c r="F422" s="75">
        <f>F403+F378+F367+F354+F341+F193+F86+F22+F14+F7+F3</f>
        <v>96589598.040000007</v>
      </c>
      <c r="G422" s="9"/>
      <c r="H422" s="10"/>
      <c r="I422" s="227"/>
    </row>
    <row r="423" spans="1:10" s="1" customFormat="1" ht="15">
      <c r="A423" s="230"/>
      <c r="B423" s="227"/>
      <c r="C423" s="231"/>
      <c r="D423" s="227"/>
      <c r="E423" s="232"/>
      <c r="F423" s="232"/>
      <c r="G423" s="233"/>
      <c r="H423" s="234"/>
      <c r="I423" s="227"/>
    </row>
    <row r="424" spans="1:10" ht="15.6">
      <c r="A424" s="78"/>
      <c r="B424" s="78"/>
      <c r="C424" s="78"/>
      <c r="D424" s="78"/>
      <c r="E424" s="78"/>
      <c r="F424" s="78"/>
      <c r="G424" s="78"/>
      <c r="H424" s="78"/>
    </row>
    <row r="425" spans="1:10" ht="15.6">
      <c r="A425" s="79" t="s">
        <v>498</v>
      </c>
      <c r="B425" s="80"/>
      <c r="C425" s="80"/>
      <c r="D425" s="80"/>
      <c r="E425" s="514" t="s">
        <v>502</v>
      </c>
      <c r="F425" s="514"/>
      <c r="G425" s="514"/>
      <c r="H425" s="515"/>
      <c r="I425" s="506"/>
      <c r="J425" s="507"/>
    </row>
    <row r="426" spans="1:10" ht="15.6">
      <c r="A426" s="79"/>
      <c r="B426" s="80"/>
      <c r="C426" s="80"/>
      <c r="D426" s="80"/>
      <c r="E426" s="80"/>
      <c r="F426" s="80"/>
      <c r="G426" s="80"/>
      <c r="H426" s="80"/>
      <c r="I426" s="4"/>
      <c r="J426" s="4"/>
    </row>
    <row r="427" spans="1:10" ht="15.6">
      <c r="A427" s="80"/>
      <c r="B427" s="80"/>
      <c r="C427" s="80"/>
      <c r="D427" s="80"/>
      <c r="E427" s="80"/>
      <c r="F427" s="80"/>
      <c r="G427" s="80"/>
      <c r="H427" s="80"/>
      <c r="I427" s="4"/>
      <c r="J427" s="4"/>
    </row>
    <row r="428" spans="1:10" ht="15.6">
      <c r="A428" s="79" t="s">
        <v>499</v>
      </c>
      <c r="B428" s="80"/>
      <c r="C428" s="80"/>
      <c r="D428" s="80"/>
      <c r="E428" s="514" t="s">
        <v>503</v>
      </c>
      <c r="F428" s="514"/>
      <c r="G428" s="514"/>
      <c r="H428" s="515"/>
      <c r="I428" s="506"/>
      <c r="J428" s="507"/>
    </row>
    <row r="429" spans="1:10" ht="15.6">
      <c r="A429" s="79"/>
      <c r="B429" s="80"/>
      <c r="C429" s="80"/>
      <c r="D429" s="80"/>
      <c r="E429" s="80"/>
      <c r="F429" s="80"/>
      <c r="G429" s="80"/>
      <c r="H429" s="80"/>
      <c r="I429" s="4"/>
      <c r="J429" s="4"/>
    </row>
    <row r="430" spans="1:10" ht="15.6">
      <c r="A430" s="80"/>
      <c r="B430" s="80"/>
      <c r="C430" s="80"/>
      <c r="D430" s="80"/>
      <c r="E430" s="80"/>
      <c r="F430" s="80"/>
      <c r="G430" s="80"/>
      <c r="H430" s="80"/>
      <c r="I430" s="4"/>
      <c r="J430" s="4"/>
    </row>
    <row r="431" spans="1:10" ht="15.6">
      <c r="A431" s="79" t="s">
        <v>500</v>
      </c>
      <c r="B431" s="80"/>
      <c r="C431" s="80"/>
      <c r="D431" s="80"/>
      <c r="E431" s="511" t="s">
        <v>501</v>
      </c>
      <c r="F431" s="511"/>
      <c r="G431" s="511"/>
      <c r="H431" s="512"/>
      <c r="I431" s="506"/>
      <c r="J431" s="507"/>
    </row>
    <row r="432" spans="1:10">
      <c r="A432" s="4"/>
      <c r="B432" s="4"/>
      <c r="C432" s="4"/>
      <c r="D432" s="4"/>
      <c r="E432" s="5"/>
      <c r="F432" s="5"/>
      <c r="G432" s="5"/>
      <c r="H432" s="4"/>
      <c r="I432" s="4"/>
      <c r="J432" s="4"/>
    </row>
    <row r="433" spans="1:10">
      <c r="A433" s="4"/>
      <c r="B433" s="4"/>
      <c r="C433" s="4"/>
      <c r="D433" s="4"/>
      <c r="E433" s="5"/>
      <c r="F433" s="5"/>
      <c r="G433" s="5"/>
      <c r="H433" s="4"/>
      <c r="I433" s="4"/>
      <c r="J433" s="4"/>
    </row>
    <row r="434" spans="1:10" ht="15.6">
      <c r="A434" s="3"/>
      <c r="B434" s="4"/>
      <c r="C434" s="4"/>
      <c r="D434" s="4"/>
      <c r="E434" s="5"/>
      <c r="F434" s="5"/>
      <c r="G434" s="5"/>
      <c r="H434" s="4"/>
      <c r="I434" s="4"/>
      <c r="J434" s="4"/>
    </row>
    <row r="435" spans="1:10">
      <c r="H435" s="4"/>
      <c r="I435" s="4"/>
      <c r="J435" s="4"/>
    </row>
    <row r="436" spans="1:10">
      <c r="H436" s="4"/>
      <c r="I436" s="4"/>
      <c r="J436" s="4"/>
    </row>
  </sheetData>
  <autoFilter ref="A3:H3">
    <filterColumn colId="5"/>
    <filterColumn colId="6"/>
  </autoFilter>
  <mergeCells count="7">
    <mergeCell ref="E431:H431"/>
    <mergeCell ref="I431:J431"/>
    <mergeCell ref="A1:H1"/>
    <mergeCell ref="E425:H425"/>
    <mergeCell ref="I425:J425"/>
    <mergeCell ref="E428:H428"/>
    <mergeCell ref="I428:J428"/>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dimension ref="A1:AG817"/>
  <sheetViews>
    <sheetView tabSelected="1" topLeftCell="A682" zoomScale="57" zoomScaleNormal="57" workbookViewId="0">
      <selection activeCell="F584" sqref="F584"/>
    </sheetView>
  </sheetViews>
  <sheetFormatPr defaultRowHeight="17.399999999999999" outlineLevelRow="6"/>
  <cols>
    <col min="1" max="1" width="56.109375" style="289" customWidth="1"/>
    <col min="2" max="2" width="10.5546875" style="469" customWidth="1"/>
    <col min="3" max="3" width="18.44140625" style="464" customWidth="1"/>
    <col min="4" max="4" width="8.5546875" style="464" customWidth="1"/>
    <col min="5" max="5" width="28.33203125" style="464" customWidth="1"/>
    <col min="6" max="6" width="28.5546875" style="464" customWidth="1"/>
    <col min="7" max="7" width="19" style="494" customWidth="1"/>
    <col min="8" max="8" width="84" style="302" customWidth="1"/>
  </cols>
  <sheetData>
    <row r="1" spans="1:9">
      <c r="A1" s="518" t="s">
        <v>1055</v>
      </c>
      <c r="B1" s="518"/>
      <c r="C1" s="518"/>
      <c r="D1" s="518"/>
      <c r="E1" s="518"/>
      <c r="F1" s="518"/>
      <c r="G1" s="518"/>
      <c r="H1" s="518"/>
    </row>
    <row r="2" spans="1:9" ht="112.95" customHeight="1">
      <c r="A2" s="336" t="s">
        <v>564</v>
      </c>
      <c r="B2" s="335" t="s">
        <v>565</v>
      </c>
      <c r="C2" s="336" t="s">
        <v>566</v>
      </c>
      <c r="D2" s="336" t="s">
        <v>567</v>
      </c>
      <c r="E2" s="337" t="s">
        <v>568</v>
      </c>
      <c r="F2" s="337" t="s">
        <v>571</v>
      </c>
      <c r="G2" s="338" t="s">
        <v>569</v>
      </c>
      <c r="H2" s="336" t="s">
        <v>570</v>
      </c>
    </row>
    <row r="3" spans="1:9" s="1" customFormat="1" ht="91.5" customHeight="1">
      <c r="A3" s="284" t="s">
        <v>959</v>
      </c>
      <c r="B3" s="335"/>
      <c r="C3" s="335" t="s">
        <v>960</v>
      </c>
      <c r="D3" s="339"/>
      <c r="E3" s="340">
        <f>E4+E9+E16+E32</f>
        <v>12295941.83</v>
      </c>
      <c r="F3" s="340">
        <f>F4+F9+F16+F32</f>
        <v>12253644.23</v>
      </c>
      <c r="G3" s="341">
        <f>F3*100/E3</f>
        <v>99.656003577564093</v>
      </c>
      <c r="H3" s="323"/>
      <c r="I3" s="298"/>
    </row>
    <row r="4" spans="1:9" s="4" customFormat="1" ht="54" customHeight="1">
      <c r="A4" s="267" t="s">
        <v>961</v>
      </c>
      <c r="B4" s="342" t="s">
        <v>142</v>
      </c>
      <c r="C4" s="342" t="s">
        <v>962</v>
      </c>
      <c r="D4" s="343"/>
      <c r="E4" s="344">
        <f>E7+E5</f>
        <v>6478525</v>
      </c>
      <c r="F4" s="344">
        <f>F7+F5</f>
        <v>6478525</v>
      </c>
      <c r="G4" s="341">
        <f>F4*100/E4</f>
        <v>100</v>
      </c>
      <c r="H4" s="301"/>
    </row>
    <row r="5" spans="1:9" s="1" customFormat="1" ht="37.5" customHeight="1">
      <c r="A5" s="266" t="s">
        <v>963</v>
      </c>
      <c r="B5" s="345" t="s">
        <v>142</v>
      </c>
      <c r="C5" s="345" t="s">
        <v>964</v>
      </c>
      <c r="D5" s="346"/>
      <c r="E5" s="347">
        <f>E6</f>
        <v>22500</v>
      </c>
      <c r="F5" s="347">
        <f>F6</f>
        <v>22500</v>
      </c>
      <c r="G5" s="341">
        <f t="shared" ref="G5:G35" si="0">F5*100/E5</f>
        <v>100</v>
      </c>
      <c r="H5" s="300"/>
    </row>
    <row r="6" spans="1:9" s="1" customFormat="1" ht="37.5" customHeight="1">
      <c r="A6" s="261" t="s">
        <v>965</v>
      </c>
      <c r="B6" s="345" t="s">
        <v>142</v>
      </c>
      <c r="C6" s="345" t="s">
        <v>964</v>
      </c>
      <c r="D6" s="345" t="s">
        <v>6</v>
      </c>
      <c r="E6" s="348">
        <v>22500</v>
      </c>
      <c r="F6" s="348">
        <v>22500</v>
      </c>
      <c r="G6" s="341">
        <f t="shared" si="0"/>
        <v>100</v>
      </c>
      <c r="H6" s="324" t="s">
        <v>966</v>
      </c>
    </row>
    <row r="7" spans="1:9" s="1" customFormat="1" ht="37.5" customHeight="1">
      <c r="A7" s="266" t="s">
        <v>963</v>
      </c>
      <c r="B7" s="345" t="s">
        <v>142</v>
      </c>
      <c r="C7" s="345" t="s">
        <v>964</v>
      </c>
      <c r="D7" s="346"/>
      <c r="E7" s="347">
        <f>E8</f>
        <v>6456025</v>
      </c>
      <c r="F7" s="347">
        <f>F8</f>
        <v>6456025</v>
      </c>
      <c r="G7" s="341">
        <f t="shared" si="0"/>
        <v>100</v>
      </c>
      <c r="H7" s="256"/>
    </row>
    <row r="8" spans="1:9" s="1" customFormat="1" ht="60.75" customHeight="1">
      <c r="A8" s="261" t="s">
        <v>965</v>
      </c>
      <c r="B8" s="345" t="s">
        <v>142</v>
      </c>
      <c r="C8" s="345" t="s">
        <v>964</v>
      </c>
      <c r="D8" s="345" t="s">
        <v>6</v>
      </c>
      <c r="E8" s="348">
        <v>6456025</v>
      </c>
      <c r="F8" s="348">
        <v>6456025</v>
      </c>
      <c r="G8" s="341">
        <f t="shared" si="0"/>
        <v>100</v>
      </c>
      <c r="H8" s="325" t="s">
        <v>998</v>
      </c>
    </row>
    <row r="9" spans="1:9" s="4" customFormat="1" ht="60" customHeight="1">
      <c r="A9" s="267" t="s">
        <v>967</v>
      </c>
      <c r="B9" s="342" t="s">
        <v>3</v>
      </c>
      <c r="C9" s="342" t="s">
        <v>968</v>
      </c>
      <c r="D9" s="342"/>
      <c r="E9" s="349">
        <f>E10+E14+E12</f>
        <v>510900</v>
      </c>
      <c r="F9" s="349">
        <f>F10+F14+F12</f>
        <v>510900</v>
      </c>
      <c r="G9" s="341">
        <f t="shared" si="0"/>
        <v>100</v>
      </c>
      <c r="H9" s="324"/>
    </row>
    <row r="10" spans="1:9" s="1" customFormat="1" ht="37.5" customHeight="1">
      <c r="A10" s="261" t="s">
        <v>969</v>
      </c>
      <c r="B10" s="345" t="s">
        <v>3</v>
      </c>
      <c r="C10" s="345" t="s">
        <v>970</v>
      </c>
      <c r="D10" s="345"/>
      <c r="E10" s="348">
        <f>E11</f>
        <v>321500</v>
      </c>
      <c r="F10" s="348">
        <f>F11</f>
        <v>321500</v>
      </c>
      <c r="G10" s="341">
        <f t="shared" si="0"/>
        <v>100</v>
      </c>
      <c r="H10" s="302"/>
    </row>
    <row r="11" spans="1:9" s="1" customFormat="1" ht="37.5" customHeight="1">
      <c r="A11" s="261" t="s">
        <v>965</v>
      </c>
      <c r="B11" s="345" t="s">
        <v>3</v>
      </c>
      <c r="C11" s="345" t="s">
        <v>970</v>
      </c>
      <c r="D11" s="345" t="s">
        <v>6</v>
      </c>
      <c r="E11" s="348">
        <v>321500</v>
      </c>
      <c r="F11" s="348">
        <v>321500</v>
      </c>
      <c r="G11" s="341">
        <f>F11*100/E11</f>
        <v>100</v>
      </c>
      <c r="H11" s="325" t="s">
        <v>971</v>
      </c>
    </row>
    <row r="12" spans="1:9" s="1" customFormat="1" ht="37.5" customHeight="1">
      <c r="A12" s="261" t="s">
        <v>972</v>
      </c>
      <c r="B12" s="345" t="s">
        <v>3</v>
      </c>
      <c r="C12" s="345" t="s">
        <v>973</v>
      </c>
      <c r="D12" s="345"/>
      <c r="E12" s="348">
        <f>E13</f>
        <v>135000</v>
      </c>
      <c r="F12" s="348">
        <f>F13</f>
        <v>135000</v>
      </c>
      <c r="G12" s="341">
        <f>F12*100/E12</f>
        <v>100</v>
      </c>
      <c r="H12" s="325"/>
    </row>
    <row r="13" spans="1:9" s="1" customFormat="1" ht="37.5" customHeight="1">
      <c r="A13" s="261" t="s">
        <v>965</v>
      </c>
      <c r="B13" s="345" t="s">
        <v>3</v>
      </c>
      <c r="C13" s="345" t="s">
        <v>973</v>
      </c>
      <c r="D13" s="345" t="s">
        <v>6</v>
      </c>
      <c r="E13" s="348">
        <v>135000</v>
      </c>
      <c r="F13" s="348">
        <v>135000</v>
      </c>
      <c r="G13" s="341">
        <f t="shared" si="0"/>
        <v>100</v>
      </c>
      <c r="H13" s="325" t="s">
        <v>1069</v>
      </c>
    </row>
    <row r="14" spans="1:9" s="1" customFormat="1" ht="37.5" customHeight="1">
      <c r="A14" s="261" t="s">
        <v>974</v>
      </c>
      <c r="B14" s="345" t="s">
        <v>3</v>
      </c>
      <c r="C14" s="345" t="s">
        <v>975</v>
      </c>
      <c r="D14" s="345"/>
      <c r="E14" s="348">
        <f>E15</f>
        <v>54400</v>
      </c>
      <c r="F14" s="348">
        <f>F15</f>
        <v>54400</v>
      </c>
      <c r="G14" s="341">
        <f t="shared" si="0"/>
        <v>100</v>
      </c>
      <c r="H14" s="325"/>
    </row>
    <row r="15" spans="1:9" s="1" customFormat="1" ht="37.5" customHeight="1">
      <c r="A15" s="261" t="s">
        <v>965</v>
      </c>
      <c r="B15" s="345" t="s">
        <v>3</v>
      </c>
      <c r="C15" s="345" t="s">
        <v>975</v>
      </c>
      <c r="D15" s="345" t="s">
        <v>6</v>
      </c>
      <c r="E15" s="348">
        <v>54400</v>
      </c>
      <c r="F15" s="348">
        <v>54400</v>
      </c>
      <c r="G15" s="341">
        <f t="shared" si="0"/>
        <v>100</v>
      </c>
      <c r="H15" s="325" t="s">
        <v>976</v>
      </c>
    </row>
    <row r="16" spans="1:9" s="4" customFormat="1" ht="37.5" customHeight="1">
      <c r="A16" s="267" t="s">
        <v>977</v>
      </c>
      <c r="B16" s="342" t="s">
        <v>142</v>
      </c>
      <c r="C16" s="342" t="s">
        <v>978</v>
      </c>
      <c r="D16" s="342"/>
      <c r="E16" s="349">
        <f>E17+E19+E30</f>
        <v>4930316.42</v>
      </c>
      <c r="F16" s="349">
        <f>F17+F19+F30</f>
        <v>4888018.82</v>
      </c>
      <c r="G16" s="341">
        <f t="shared" si="0"/>
        <v>99.1420915739116</v>
      </c>
      <c r="H16" s="324"/>
    </row>
    <row r="17" spans="1:8" s="4" customFormat="1" ht="37.5" customHeight="1">
      <c r="A17" s="277" t="s">
        <v>113</v>
      </c>
      <c r="B17" s="342" t="s">
        <v>142</v>
      </c>
      <c r="C17" s="342" t="s">
        <v>979</v>
      </c>
      <c r="D17" s="342"/>
      <c r="E17" s="349">
        <f>E18</f>
        <v>2909885.08</v>
      </c>
      <c r="F17" s="349">
        <f>F18</f>
        <v>2909885.08</v>
      </c>
      <c r="G17" s="341">
        <f t="shared" si="0"/>
        <v>100</v>
      </c>
      <c r="H17" s="285"/>
    </row>
    <row r="18" spans="1:8" s="1" customFormat="1" ht="37.5" customHeight="1">
      <c r="A18" s="321" t="s">
        <v>901</v>
      </c>
      <c r="B18" s="345" t="s">
        <v>142</v>
      </c>
      <c r="C18" s="345" t="s">
        <v>979</v>
      </c>
      <c r="D18" s="345" t="s">
        <v>100</v>
      </c>
      <c r="E18" s="348">
        <v>2909885.08</v>
      </c>
      <c r="F18" s="348">
        <v>2909885.08</v>
      </c>
      <c r="G18" s="341">
        <f t="shared" si="0"/>
        <v>100</v>
      </c>
      <c r="H18" s="324" t="s">
        <v>980</v>
      </c>
    </row>
    <row r="19" spans="1:8" s="4" customFormat="1" ht="37.5" customHeight="1">
      <c r="A19" s="277" t="s">
        <v>981</v>
      </c>
      <c r="B19" s="342" t="s">
        <v>142</v>
      </c>
      <c r="C19" s="342" t="s">
        <v>982</v>
      </c>
      <c r="D19" s="342"/>
      <c r="E19" s="349">
        <f>E20+E21</f>
        <v>1516051.75</v>
      </c>
      <c r="F19" s="349">
        <f>F20+F21</f>
        <v>1514682.5899999999</v>
      </c>
      <c r="G19" s="341">
        <f t="shared" si="0"/>
        <v>99.909689098673581</v>
      </c>
      <c r="H19" s="281"/>
    </row>
    <row r="20" spans="1:8" s="1" customFormat="1" ht="37.5" customHeight="1">
      <c r="A20" s="321" t="s">
        <v>174</v>
      </c>
      <c r="B20" s="345" t="s">
        <v>142</v>
      </c>
      <c r="C20" s="345" t="s">
        <v>982</v>
      </c>
      <c r="D20" s="345" t="s">
        <v>175</v>
      </c>
      <c r="E20" s="348">
        <v>1245953.75</v>
      </c>
      <c r="F20" s="348">
        <v>1245953.75</v>
      </c>
      <c r="G20" s="341">
        <f t="shared" si="0"/>
        <v>100</v>
      </c>
      <c r="H20" s="324" t="s">
        <v>983</v>
      </c>
    </row>
    <row r="21" spans="1:8" s="1" customFormat="1" ht="37.5" customHeight="1">
      <c r="A21" s="261" t="s">
        <v>965</v>
      </c>
      <c r="B21" s="345" t="s">
        <v>142</v>
      </c>
      <c r="C21" s="345" t="s">
        <v>982</v>
      </c>
      <c r="D21" s="345" t="s">
        <v>6</v>
      </c>
      <c r="E21" s="347">
        <f>E22+E23+E24+E25+E26+E27+E28+E29</f>
        <v>270098</v>
      </c>
      <c r="F21" s="347">
        <f>F22+F23+F24+F25+F26+F27+F28+F29</f>
        <v>268728.83999999997</v>
      </c>
      <c r="G21" s="341">
        <f t="shared" si="0"/>
        <v>99.493087694096204</v>
      </c>
      <c r="H21" s="324"/>
    </row>
    <row r="22" spans="1:8" s="1" customFormat="1" ht="39" customHeight="1">
      <c r="A22" s="261"/>
      <c r="B22" s="345"/>
      <c r="C22" s="345"/>
      <c r="D22" s="345"/>
      <c r="E22" s="347">
        <v>6198</v>
      </c>
      <c r="F22" s="347">
        <v>5450.4</v>
      </c>
      <c r="G22" s="341">
        <f t="shared" si="0"/>
        <v>87.938044530493713</v>
      </c>
      <c r="H22" s="322" t="s">
        <v>984</v>
      </c>
    </row>
    <row r="23" spans="1:8" s="1" customFormat="1" ht="37.5" customHeight="1">
      <c r="A23" s="261"/>
      <c r="B23" s="345"/>
      <c r="C23" s="345"/>
      <c r="D23" s="345"/>
      <c r="E23" s="347">
        <v>6200</v>
      </c>
      <c r="F23" s="347">
        <v>6200</v>
      </c>
      <c r="G23" s="341">
        <f t="shared" si="0"/>
        <v>100</v>
      </c>
      <c r="H23" s="322" t="s">
        <v>985</v>
      </c>
    </row>
    <row r="24" spans="1:8" s="1" customFormat="1" ht="37.5" customHeight="1">
      <c r="A24" s="261"/>
      <c r="B24" s="345"/>
      <c r="C24" s="345"/>
      <c r="D24" s="345"/>
      <c r="E24" s="347">
        <v>47700</v>
      </c>
      <c r="F24" s="347">
        <v>47700</v>
      </c>
      <c r="G24" s="341">
        <f t="shared" si="0"/>
        <v>100</v>
      </c>
      <c r="H24" s="326" t="s">
        <v>986</v>
      </c>
    </row>
    <row r="25" spans="1:8" s="1" customFormat="1" ht="37.5" customHeight="1">
      <c r="A25" s="261"/>
      <c r="B25" s="345"/>
      <c r="C25" s="345"/>
      <c r="D25" s="345"/>
      <c r="E25" s="347">
        <v>30492</v>
      </c>
      <c r="F25" s="347">
        <v>30492</v>
      </c>
      <c r="G25" s="341">
        <f t="shared" si="0"/>
        <v>100</v>
      </c>
      <c r="H25" s="326" t="s">
        <v>987</v>
      </c>
    </row>
    <row r="26" spans="1:8" s="1" customFormat="1" ht="37.5" customHeight="1">
      <c r="A26" s="261"/>
      <c r="B26" s="345"/>
      <c r="C26" s="345"/>
      <c r="D26" s="345"/>
      <c r="E26" s="347">
        <v>798</v>
      </c>
      <c r="F26" s="347">
        <v>798</v>
      </c>
      <c r="G26" s="341">
        <f t="shared" si="0"/>
        <v>100</v>
      </c>
      <c r="H26" s="326" t="s">
        <v>988</v>
      </c>
    </row>
    <row r="27" spans="1:8" s="1" customFormat="1" ht="37.5" customHeight="1">
      <c r="A27" s="256"/>
      <c r="B27" s="345"/>
      <c r="C27" s="345"/>
      <c r="D27" s="345"/>
      <c r="E27" s="348">
        <v>41000</v>
      </c>
      <c r="F27" s="348">
        <v>40378.449999999997</v>
      </c>
      <c r="G27" s="341">
        <f t="shared" si="0"/>
        <v>98.484024390243889</v>
      </c>
      <c r="H27" s="327" t="s">
        <v>989</v>
      </c>
    </row>
    <row r="28" spans="1:8" s="1" customFormat="1" ht="37.5" customHeight="1">
      <c r="A28" s="256"/>
      <c r="B28" s="345"/>
      <c r="C28" s="345"/>
      <c r="D28" s="345"/>
      <c r="E28" s="348">
        <v>110000</v>
      </c>
      <c r="F28" s="348">
        <v>109999.99</v>
      </c>
      <c r="G28" s="341">
        <f t="shared" si="0"/>
        <v>99.999990909090911</v>
      </c>
      <c r="H28" s="327" t="s">
        <v>990</v>
      </c>
    </row>
    <row r="29" spans="1:8" s="1" customFormat="1" ht="37.5" customHeight="1">
      <c r="A29" s="266"/>
      <c r="B29" s="345"/>
      <c r="C29" s="345"/>
      <c r="D29" s="345"/>
      <c r="E29" s="348">
        <v>27710</v>
      </c>
      <c r="F29" s="348">
        <v>27710</v>
      </c>
      <c r="G29" s="341">
        <f t="shared" si="0"/>
        <v>100</v>
      </c>
      <c r="H29" s="325" t="s">
        <v>991</v>
      </c>
    </row>
    <row r="30" spans="1:8" s="4" customFormat="1" ht="37.5" customHeight="1">
      <c r="A30" s="267" t="s">
        <v>992</v>
      </c>
      <c r="B30" s="342" t="s">
        <v>142</v>
      </c>
      <c r="C30" s="342" t="s">
        <v>993</v>
      </c>
      <c r="D30" s="342"/>
      <c r="E30" s="350">
        <f>E31</f>
        <v>504379.59</v>
      </c>
      <c r="F30" s="350">
        <f>F31</f>
        <v>463451.15</v>
      </c>
      <c r="G30" s="341">
        <f t="shared" si="0"/>
        <v>91.885389335440792</v>
      </c>
      <c r="H30" s="328"/>
    </row>
    <row r="31" spans="1:8" s="1" customFormat="1" ht="57.75" customHeight="1">
      <c r="A31" s="261" t="s">
        <v>965</v>
      </c>
      <c r="B31" s="345" t="s">
        <v>142</v>
      </c>
      <c r="C31" s="345" t="s">
        <v>993</v>
      </c>
      <c r="D31" s="345" t="s">
        <v>6</v>
      </c>
      <c r="E31" s="351">
        <v>504379.59</v>
      </c>
      <c r="F31" s="351">
        <v>463451.15</v>
      </c>
      <c r="G31" s="341">
        <f t="shared" si="0"/>
        <v>91.885389335440792</v>
      </c>
      <c r="H31" s="326" t="s">
        <v>999</v>
      </c>
    </row>
    <row r="32" spans="1:8" s="4" customFormat="1" ht="54" customHeight="1">
      <c r="A32" s="268" t="s">
        <v>994</v>
      </c>
      <c r="B32" s="342" t="s">
        <v>208</v>
      </c>
      <c r="C32" s="342" t="s">
        <v>995</v>
      </c>
      <c r="D32" s="342"/>
      <c r="E32" s="349">
        <f>E33</f>
        <v>376200.41</v>
      </c>
      <c r="F32" s="349">
        <f>F33</f>
        <v>376200.41</v>
      </c>
      <c r="G32" s="341">
        <f t="shared" si="0"/>
        <v>100</v>
      </c>
      <c r="H32" s="329"/>
    </row>
    <row r="33" spans="1:8" s="1" customFormat="1" ht="62.25" customHeight="1">
      <c r="A33" s="271" t="s">
        <v>994</v>
      </c>
      <c r="B33" s="345" t="s">
        <v>208</v>
      </c>
      <c r="C33" s="345" t="s">
        <v>995</v>
      </c>
      <c r="D33" s="345"/>
      <c r="E33" s="348">
        <f>E34</f>
        <v>376200.41</v>
      </c>
      <c r="F33" s="348">
        <f t="shared" ref="E33:F34" si="1">F34</f>
        <v>376200.41</v>
      </c>
      <c r="G33" s="341">
        <f t="shared" si="0"/>
        <v>100</v>
      </c>
      <c r="H33" s="327"/>
    </row>
    <row r="34" spans="1:8" s="1" customFormat="1" ht="80.25" customHeight="1">
      <c r="A34" s="267" t="s">
        <v>1009</v>
      </c>
      <c r="B34" s="345" t="s">
        <v>208</v>
      </c>
      <c r="C34" s="345" t="s">
        <v>996</v>
      </c>
      <c r="D34" s="345"/>
      <c r="E34" s="348">
        <f t="shared" si="1"/>
        <v>376200.41</v>
      </c>
      <c r="F34" s="348">
        <f t="shared" si="1"/>
        <v>376200.41</v>
      </c>
      <c r="G34" s="341">
        <f t="shared" si="0"/>
        <v>100</v>
      </c>
      <c r="H34" s="329"/>
    </row>
    <row r="35" spans="1:8" s="1" customFormat="1" ht="62.25" customHeight="1">
      <c r="A35" s="261" t="s">
        <v>965</v>
      </c>
      <c r="B35" s="345" t="s">
        <v>208</v>
      </c>
      <c r="C35" s="345" t="s">
        <v>996</v>
      </c>
      <c r="D35" s="345" t="s">
        <v>6</v>
      </c>
      <c r="E35" s="348">
        <v>376200.41</v>
      </c>
      <c r="F35" s="348">
        <v>376200.41</v>
      </c>
      <c r="G35" s="341">
        <f t="shared" si="0"/>
        <v>100</v>
      </c>
      <c r="H35" s="329" t="s">
        <v>997</v>
      </c>
    </row>
    <row r="36" spans="1:8" ht="63" customHeight="1">
      <c r="A36" s="237" t="s">
        <v>742</v>
      </c>
      <c r="B36" s="250"/>
      <c r="C36" s="352" t="s">
        <v>743</v>
      </c>
      <c r="D36" s="353"/>
      <c r="E36" s="448">
        <f>E37+E56+E104+E112+E129+E172</f>
        <v>839302860.66999996</v>
      </c>
      <c r="F36" s="448">
        <f>F37+F56+F104+F112+F129+F172</f>
        <v>825356304.93000007</v>
      </c>
      <c r="G36" s="489">
        <f>F36/E36*100</f>
        <v>98.338316668089675</v>
      </c>
      <c r="H36" s="240"/>
    </row>
    <row r="37" spans="1:8" ht="59.25" customHeight="1">
      <c r="A37" s="238" t="s">
        <v>744</v>
      </c>
      <c r="B37" s="250"/>
      <c r="C37" s="352" t="s">
        <v>745</v>
      </c>
      <c r="D37" s="353"/>
      <c r="E37" s="448">
        <f>E38+E43+E46+E48+E50+E53</f>
        <v>194777366.65000001</v>
      </c>
      <c r="F37" s="448">
        <f>F38+F43+F46+F48+F50+F53</f>
        <v>190824735.64000002</v>
      </c>
      <c r="G37" s="489">
        <f t="shared" ref="G37:G115" si="2">F37*100/E37</f>
        <v>97.97069285924654</v>
      </c>
      <c r="H37" s="239"/>
    </row>
    <row r="38" spans="1:8" ht="47.25" customHeight="1">
      <c r="A38" s="238"/>
      <c r="B38" s="250" t="s">
        <v>746</v>
      </c>
      <c r="C38" s="250" t="s">
        <v>747</v>
      </c>
      <c r="D38" s="354"/>
      <c r="E38" s="449">
        <f>E39+E40+E42+E41</f>
        <v>26394865.700000003</v>
      </c>
      <c r="F38" s="449">
        <f>F39+F40+F42+F41</f>
        <v>24958805.16</v>
      </c>
      <c r="G38" s="490">
        <f t="shared" si="2"/>
        <v>94.55931863294154</v>
      </c>
      <c r="H38" s="241"/>
    </row>
    <row r="39" spans="1:8" ht="53.25" customHeight="1">
      <c r="A39" s="238"/>
      <c r="B39" s="250"/>
      <c r="C39" s="250"/>
      <c r="D39" s="354">
        <v>110</v>
      </c>
      <c r="E39" s="449">
        <v>15844134.060000001</v>
      </c>
      <c r="F39" s="449">
        <v>15832623.6</v>
      </c>
      <c r="G39" s="490">
        <f t="shared" si="2"/>
        <v>99.92735191487013</v>
      </c>
      <c r="H39" s="241" t="s">
        <v>748</v>
      </c>
    </row>
    <row r="40" spans="1:8" ht="227.25" customHeight="1">
      <c r="A40" s="238"/>
      <c r="B40" s="250"/>
      <c r="C40" s="250"/>
      <c r="D40" s="354">
        <v>240</v>
      </c>
      <c r="E40" s="449">
        <v>10435695.640000001</v>
      </c>
      <c r="F40" s="449">
        <v>9026462.5600000005</v>
      </c>
      <c r="G40" s="490">
        <f t="shared" si="2"/>
        <v>86.496031231512603</v>
      </c>
      <c r="H40" s="241" t="s">
        <v>1076</v>
      </c>
    </row>
    <row r="41" spans="1:8">
      <c r="A41" s="238"/>
      <c r="B41" s="250"/>
      <c r="C41" s="250"/>
      <c r="D41" s="354">
        <v>831</v>
      </c>
      <c r="E41" s="449">
        <v>10000</v>
      </c>
      <c r="F41" s="449">
        <v>10000</v>
      </c>
      <c r="G41" s="490"/>
      <c r="H41" s="241" t="s">
        <v>749</v>
      </c>
    </row>
    <row r="42" spans="1:8" ht="24.75" customHeight="1">
      <c r="A42" s="238"/>
      <c r="B42" s="250"/>
      <c r="C42" s="250"/>
      <c r="D42" s="354">
        <v>850</v>
      </c>
      <c r="E42" s="449">
        <v>105036</v>
      </c>
      <c r="F42" s="449">
        <v>89719</v>
      </c>
      <c r="G42" s="490">
        <f t="shared" si="2"/>
        <v>85.417380707566934</v>
      </c>
      <c r="H42" s="241"/>
    </row>
    <row r="43" spans="1:8" ht="32.25" customHeight="1">
      <c r="A43" s="238"/>
      <c r="B43" s="250"/>
      <c r="C43" s="250" t="s">
        <v>750</v>
      </c>
      <c r="D43" s="354"/>
      <c r="E43" s="449">
        <f>E44+E45</f>
        <v>56282500.949999996</v>
      </c>
      <c r="F43" s="449">
        <f>F44+F45</f>
        <v>56185007.18</v>
      </c>
      <c r="G43" s="490">
        <f t="shared" si="2"/>
        <v>99.826777829068746</v>
      </c>
      <c r="H43" s="241"/>
    </row>
    <row r="44" spans="1:8" ht="287.25" customHeight="1">
      <c r="A44" s="238"/>
      <c r="B44" s="250"/>
      <c r="C44" s="250"/>
      <c r="D44" s="354">
        <v>610</v>
      </c>
      <c r="E44" s="449">
        <v>47482589.079999998</v>
      </c>
      <c r="F44" s="449">
        <v>47482589.079999998</v>
      </c>
      <c r="G44" s="490">
        <f t="shared" si="2"/>
        <v>100</v>
      </c>
      <c r="H44" s="241" t="s">
        <v>751</v>
      </c>
    </row>
    <row r="45" spans="1:8" ht="27" customHeight="1">
      <c r="A45" s="238"/>
      <c r="B45" s="250"/>
      <c r="C45" s="250"/>
      <c r="D45" s="354">
        <v>620</v>
      </c>
      <c r="E45" s="449">
        <v>8799911.8699999992</v>
      </c>
      <c r="F45" s="449">
        <v>8702418.0999999996</v>
      </c>
      <c r="G45" s="490">
        <f t="shared" si="2"/>
        <v>98.892105154684927</v>
      </c>
      <c r="H45" s="244"/>
    </row>
    <row r="46" spans="1:8" ht="35.25" customHeight="1">
      <c r="A46" s="238"/>
      <c r="B46" s="250"/>
      <c r="C46" s="250" t="s">
        <v>752</v>
      </c>
      <c r="D46" s="354"/>
      <c r="E46" s="449">
        <f>E47</f>
        <v>6300000</v>
      </c>
      <c r="F46" s="449">
        <f>F47</f>
        <v>3967065.12</v>
      </c>
      <c r="G46" s="490">
        <f t="shared" si="2"/>
        <v>62.96928761904762</v>
      </c>
      <c r="H46" s="241"/>
    </row>
    <row r="47" spans="1:8" ht="32.25" customHeight="1">
      <c r="A47" s="238"/>
      <c r="B47" s="250"/>
      <c r="C47" s="250"/>
      <c r="D47" s="354">
        <v>240</v>
      </c>
      <c r="E47" s="449">
        <v>6300000</v>
      </c>
      <c r="F47" s="449">
        <v>3967065.12</v>
      </c>
      <c r="G47" s="490">
        <f t="shared" si="2"/>
        <v>62.96928761904762</v>
      </c>
      <c r="H47" s="241" t="s">
        <v>753</v>
      </c>
    </row>
    <row r="48" spans="1:8" ht="34.5" customHeight="1">
      <c r="A48" s="238"/>
      <c r="B48" s="250"/>
      <c r="C48" s="250" t="s">
        <v>754</v>
      </c>
      <c r="D48" s="354"/>
      <c r="E48" s="449">
        <f>E49</f>
        <v>159000</v>
      </c>
      <c r="F48" s="449">
        <f>F49</f>
        <v>72858.179999999993</v>
      </c>
      <c r="G48" s="490">
        <f t="shared" si="2"/>
        <v>45.822754716981123</v>
      </c>
      <c r="H48" s="241"/>
    </row>
    <row r="49" spans="1:8">
      <c r="A49" s="238"/>
      <c r="B49" s="250"/>
      <c r="C49" s="250"/>
      <c r="D49" s="354">
        <v>240</v>
      </c>
      <c r="E49" s="449">
        <v>159000</v>
      </c>
      <c r="F49" s="449">
        <v>72858.179999999993</v>
      </c>
      <c r="G49" s="490">
        <f t="shared" si="2"/>
        <v>45.822754716981123</v>
      </c>
      <c r="H49" s="241" t="s">
        <v>755</v>
      </c>
    </row>
    <row r="50" spans="1:8" ht="27" customHeight="1">
      <c r="A50" s="238"/>
      <c r="B50" s="250"/>
      <c r="C50" s="250" t="s">
        <v>756</v>
      </c>
      <c r="D50" s="354"/>
      <c r="E50" s="449">
        <f>E51+E52</f>
        <v>104167000</v>
      </c>
      <c r="F50" s="449">
        <f>F51+F52</f>
        <v>104167000</v>
      </c>
      <c r="G50" s="490">
        <f t="shared" si="2"/>
        <v>100</v>
      </c>
      <c r="H50" s="241"/>
    </row>
    <row r="51" spans="1:8" ht="30.75" customHeight="1">
      <c r="A51" s="238"/>
      <c r="B51" s="250"/>
      <c r="C51" s="250"/>
      <c r="D51" s="354">
        <v>110</v>
      </c>
      <c r="E51" s="449">
        <v>24669411</v>
      </c>
      <c r="F51" s="449">
        <v>24669411</v>
      </c>
      <c r="G51" s="490">
        <f t="shared" si="2"/>
        <v>100</v>
      </c>
      <c r="H51" s="241" t="s">
        <v>757</v>
      </c>
    </row>
    <row r="52" spans="1:8" ht="28.5" customHeight="1">
      <c r="A52" s="238"/>
      <c r="B52" s="250"/>
      <c r="C52" s="250"/>
      <c r="D52" s="354">
        <v>610</v>
      </c>
      <c r="E52" s="449">
        <v>79497589</v>
      </c>
      <c r="F52" s="449">
        <v>79497589</v>
      </c>
      <c r="G52" s="490">
        <f t="shared" si="2"/>
        <v>100</v>
      </c>
      <c r="H52" s="241" t="s">
        <v>758</v>
      </c>
    </row>
    <row r="53" spans="1:8" ht="28.5" customHeight="1">
      <c r="A53" s="238"/>
      <c r="B53" s="250"/>
      <c r="C53" s="250" t="s">
        <v>759</v>
      </c>
      <c r="D53" s="354"/>
      <c r="E53" s="449">
        <f>E54+E55</f>
        <v>1474000</v>
      </c>
      <c r="F53" s="449">
        <f>F54+F55</f>
        <v>1474000</v>
      </c>
      <c r="G53" s="490">
        <f t="shared" si="2"/>
        <v>100</v>
      </c>
      <c r="H53" s="241"/>
    </row>
    <row r="54" spans="1:8" ht="33" customHeight="1">
      <c r="A54" s="238"/>
      <c r="B54" s="250"/>
      <c r="C54" s="250"/>
      <c r="D54" s="354">
        <v>240</v>
      </c>
      <c r="E54" s="449">
        <v>390336</v>
      </c>
      <c r="F54" s="449">
        <v>390336</v>
      </c>
      <c r="G54" s="490">
        <f t="shared" si="2"/>
        <v>100</v>
      </c>
      <c r="H54" s="241" t="s">
        <v>760</v>
      </c>
    </row>
    <row r="55" spans="1:8" ht="32.25" customHeight="1">
      <c r="A55" s="238"/>
      <c r="B55" s="250"/>
      <c r="C55" s="250"/>
      <c r="D55" s="354">
        <v>610</v>
      </c>
      <c r="E55" s="449">
        <v>1083664</v>
      </c>
      <c r="F55" s="449">
        <v>1083664</v>
      </c>
      <c r="G55" s="490">
        <f t="shared" si="2"/>
        <v>100</v>
      </c>
      <c r="H55" s="241" t="s">
        <v>761</v>
      </c>
    </row>
    <row r="56" spans="1:8" ht="71.25" customHeight="1">
      <c r="A56" s="238" t="s">
        <v>762</v>
      </c>
      <c r="B56" s="250"/>
      <c r="C56" s="352" t="s">
        <v>763</v>
      </c>
      <c r="D56" s="353"/>
      <c r="E56" s="448">
        <f>E57+E60+E63+E66+E69+E72+E78+E80+E82+E84+E87+E90+E92+E94+E96+E98+E101</f>
        <v>514220651.92000002</v>
      </c>
      <c r="F56" s="448">
        <f>F57+F60+F63+F66+F69+F72+F78+F80+F82+F84+F87+F90+F92+F94+F96+F98+F101</f>
        <v>507474558.04999995</v>
      </c>
      <c r="G56" s="489">
        <f t="shared" si="2"/>
        <v>98.688093555789422</v>
      </c>
      <c r="H56" s="237"/>
    </row>
    <row r="57" spans="1:8" ht="27" customHeight="1">
      <c r="A57" s="238"/>
      <c r="B57" s="250" t="s">
        <v>746</v>
      </c>
      <c r="C57" s="250" t="s">
        <v>764</v>
      </c>
      <c r="D57" s="354"/>
      <c r="E57" s="449">
        <f>E58+E59</f>
        <v>29674078</v>
      </c>
      <c r="F57" s="449">
        <f>F58+F59</f>
        <v>29022837.440000001</v>
      </c>
      <c r="G57" s="490">
        <f t="shared" si="2"/>
        <v>97.805355367738812</v>
      </c>
      <c r="H57" s="241"/>
    </row>
    <row r="58" spans="1:8" ht="30" customHeight="1">
      <c r="A58" s="242"/>
      <c r="B58" s="250"/>
      <c r="C58" s="250"/>
      <c r="D58" s="354">
        <v>110</v>
      </c>
      <c r="E58" s="449">
        <v>17617139</v>
      </c>
      <c r="F58" s="449">
        <v>16965898.440000001</v>
      </c>
      <c r="G58" s="490">
        <f t="shared" si="2"/>
        <v>96.303369349586234</v>
      </c>
      <c r="H58" s="241" t="s">
        <v>757</v>
      </c>
    </row>
    <row r="59" spans="1:8" ht="34.950000000000003" customHeight="1">
      <c r="A59" s="242"/>
      <c r="B59" s="250"/>
      <c r="C59" s="250"/>
      <c r="D59" s="354">
        <v>620</v>
      </c>
      <c r="E59" s="449">
        <v>12056939</v>
      </c>
      <c r="F59" s="449">
        <v>12056939</v>
      </c>
      <c r="G59" s="490">
        <f t="shared" si="2"/>
        <v>100</v>
      </c>
      <c r="H59" s="241" t="s">
        <v>757</v>
      </c>
    </row>
    <row r="60" spans="1:8" ht="30.75" customHeight="1">
      <c r="A60" s="242"/>
      <c r="B60" s="250"/>
      <c r="C60" s="250" t="s">
        <v>765</v>
      </c>
      <c r="D60" s="354"/>
      <c r="E60" s="449">
        <f>E61+E62</f>
        <v>390260</v>
      </c>
      <c r="F60" s="449">
        <f>F61+F62</f>
        <v>390260</v>
      </c>
      <c r="G60" s="490">
        <f t="shared" si="2"/>
        <v>100</v>
      </c>
      <c r="H60" s="241"/>
    </row>
    <row r="61" spans="1:8" ht="49.2" customHeight="1">
      <c r="A61" s="238"/>
      <c r="B61" s="250"/>
      <c r="C61" s="250"/>
      <c r="D61" s="354">
        <v>240</v>
      </c>
      <c r="E61" s="449">
        <v>256880</v>
      </c>
      <c r="F61" s="449">
        <v>256880</v>
      </c>
      <c r="G61" s="490">
        <f t="shared" si="2"/>
        <v>100</v>
      </c>
      <c r="H61" s="241" t="s">
        <v>760</v>
      </c>
    </row>
    <row r="62" spans="1:8" ht="34.950000000000003" customHeight="1">
      <c r="A62" s="238"/>
      <c r="B62" s="250"/>
      <c r="C62" s="250"/>
      <c r="D62" s="354">
        <v>620</v>
      </c>
      <c r="E62" s="449">
        <v>133380</v>
      </c>
      <c r="F62" s="449">
        <v>133380</v>
      </c>
      <c r="G62" s="490">
        <f t="shared" si="2"/>
        <v>100</v>
      </c>
      <c r="H62" s="241" t="s">
        <v>761</v>
      </c>
    </row>
    <row r="63" spans="1:8" ht="46.95" customHeight="1">
      <c r="A63" s="238"/>
      <c r="B63" s="250" t="s">
        <v>766</v>
      </c>
      <c r="C63" s="250" t="s">
        <v>764</v>
      </c>
      <c r="D63" s="354"/>
      <c r="E63" s="449">
        <f>E64+E65</f>
        <v>314809922</v>
      </c>
      <c r="F63" s="449">
        <f>F64+F65</f>
        <v>314695058.51999998</v>
      </c>
      <c r="G63" s="490">
        <f t="shared" si="2"/>
        <v>99.963513386341106</v>
      </c>
      <c r="H63" s="241"/>
    </row>
    <row r="64" spans="1:8" ht="46.95" customHeight="1">
      <c r="A64" s="238"/>
      <c r="B64" s="250"/>
      <c r="C64" s="250"/>
      <c r="D64" s="354">
        <v>110</v>
      </c>
      <c r="E64" s="449">
        <v>104323405.8</v>
      </c>
      <c r="F64" s="449">
        <v>104208542.31999999</v>
      </c>
      <c r="G64" s="490">
        <f t="shared" si="2"/>
        <v>99.889896731113055</v>
      </c>
      <c r="H64" s="241" t="s">
        <v>757</v>
      </c>
    </row>
    <row r="65" spans="1:8" ht="46.95" customHeight="1">
      <c r="A65" s="238"/>
      <c r="B65" s="250"/>
      <c r="C65" s="250"/>
      <c r="D65" s="354">
        <v>620</v>
      </c>
      <c r="E65" s="449">
        <v>210486516.19999999</v>
      </c>
      <c r="F65" s="449">
        <v>210486516.19999999</v>
      </c>
      <c r="G65" s="490">
        <f t="shared" si="2"/>
        <v>100</v>
      </c>
      <c r="H65" s="241" t="s">
        <v>758</v>
      </c>
    </row>
    <row r="66" spans="1:8">
      <c r="A66" s="238"/>
      <c r="B66" s="250"/>
      <c r="C66" s="250" t="s">
        <v>765</v>
      </c>
      <c r="D66" s="354"/>
      <c r="E66" s="449">
        <f>E67+E68</f>
        <v>9422440</v>
      </c>
      <c r="F66" s="449">
        <f>F67+F68</f>
        <v>9422440</v>
      </c>
      <c r="G66" s="490">
        <f t="shared" si="2"/>
        <v>100</v>
      </c>
      <c r="H66" s="241"/>
    </row>
    <row r="67" spans="1:8" ht="53.4" customHeight="1">
      <c r="A67" s="238"/>
      <c r="B67" s="250"/>
      <c r="C67" s="250"/>
      <c r="D67" s="354">
        <v>240</v>
      </c>
      <c r="E67" s="449">
        <v>2721181.4</v>
      </c>
      <c r="F67" s="449">
        <v>2721181.4</v>
      </c>
      <c r="G67" s="490">
        <f t="shared" si="2"/>
        <v>100</v>
      </c>
      <c r="H67" s="241" t="s">
        <v>760</v>
      </c>
    </row>
    <row r="68" spans="1:8">
      <c r="A68" s="238"/>
      <c r="B68" s="250"/>
      <c r="C68" s="250"/>
      <c r="D68" s="354">
        <v>620</v>
      </c>
      <c r="E68" s="449">
        <v>6701258.5999999996</v>
      </c>
      <c r="F68" s="449">
        <v>6701258.5999999996</v>
      </c>
      <c r="G68" s="490">
        <f t="shared" si="2"/>
        <v>100</v>
      </c>
      <c r="H68" s="241" t="s">
        <v>761</v>
      </c>
    </row>
    <row r="69" spans="1:8">
      <c r="A69" s="238"/>
      <c r="B69" s="250"/>
      <c r="C69" s="250" t="s">
        <v>767</v>
      </c>
      <c r="D69" s="354"/>
      <c r="E69" s="449">
        <f>E70+E71</f>
        <v>462315</v>
      </c>
      <c r="F69" s="449">
        <f>F70+F71</f>
        <v>445195.45999999996</v>
      </c>
      <c r="G69" s="490">
        <f t="shared" si="2"/>
        <v>96.296996636492437</v>
      </c>
      <c r="H69" s="241"/>
    </row>
    <row r="70" spans="1:8" ht="30" customHeight="1">
      <c r="A70" s="238"/>
      <c r="B70" s="250"/>
      <c r="C70" s="250"/>
      <c r="D70" s="354">
        <v>240</v>
      </c>
      <c r="E70" s="449">
        <v>118034</v>
      </c>
      <c r="F70" s="449">
        <v>101379.78</v>
      </c>
      <c r="G70" s="490">
        <f t="shared" si="2"/>
        <v>85.89031973838047</v>
      </c>
      <c r="H70" s="241" t="s">
        <v>768</v>
      </c>
    </row>
    <row r="71" spans="1:8" ht="27" customHeight="1">
      <c r="A71" s="238"/>
      <c r="B71" s="250"/>
      <c r="C71" s="250"/>
      <c r="D71" s="354">
        <v>620</v>
      </c>
      <c r="E71" s="449">
        <v>344281</v>
      </c>
      <c r="F71" s="449">
        <v>343815.67999999999</v>
      </c>
      <c r="G71" s="490">
        <f t="shared" si="2"/>
        <v>99.864842962579985</v>
      </c>
      <c r="H71" s="241" t="s">
        <v>768</v>
      </c>
    </row>
    <row r="72" spans="1:8" ht="26.25" customHeight="1">
      <c r="A72" s="238"/>
      <c r="B72" s="250"/>
      <c r="C72" s="250" t="s">
        <v>769</v>
      </c>
      <c r="D72" s="354"/>
      <c r="E72" s="449">
        <f>E73+E74+E76+E77+E75</f>
        <v>41357846.550000004</v>
      </c>
      <c r="F72" s="449">
        <f>F73+F74+F76+F77+F75</f>
        <v>38543509.93</v>
      </c>
      <c r="G72" s="490">
        <f t="shared" si="2"/>
        <v>93.195156772493988</v>
      </c>
      <c r="H72" s="241"/>
    </row>
    <row r="73" spans="1:8" ht="48.75" customHeight="1">
      <c r="A73" s="238"/>
      <c r="B73" s="250"/>
      <c r="C73" s="250"/>
      <c r="D73" s="354">
        <v>110</v>
      </c>
      <c r="E73" s="449">
        <v>24145489.699999999</v>
      </c>
      <c r="F73" s="449">
        <v>23956951.079999998</v>
      </c>
      <c r="G73" s="490">
        <f t="shared" si="2"/>
        <v>99.219155948615949</v>
      </c>
      <c r="H73" s="241" t="s">
        <v>770</v>
      </c>
    </row>
    <row r="74" spans="1:8" ht="214.5" customHeight="1">
      <c r="A74" s="238"/>
      <c r="B74" s="250"/>
      <c r="C74" s="250"/>
      <c r="D74" s="354">
        <v>240</v>
      </c>
      <c r="E74" s="449">
        <v>16231774.640000001</v>
      </c>
      <c r="F74" s="449">
        <v>13609638.689999999</v>
      </c>
      <c r="G74" s="490">
        <f t="shared" si="2"/>
        <v>83.845660698502641</v>
      </c>
      <c r="H74" s="241" t="s">
        <v>1077</v>
      </c>
    </row>
    <row r="75" spans="1:8" ht="55.95" customHeight="1">
      <c r="A75" s="238"/>
      <c r="B75" s="250"/>
      <c r="C75" s="250"/>
      <c r="D75" s="354">
        <v>320</v>
      </c>
      <c r="E75" s="449">
        <v>5269.21</v>
      </c>
      <c r="F75" s="449">
        <v>5269.21</v>
      </c>
      <c r="G75" s="490">
        <f t="shared" si="2"/>
        <v>100</v>
      </c>
      <c r="H75" s="241" t="s">
        <v>771</v>
      </c>
    </row>
    <row r="76" spans="1:8" ht="60" customHeight="1">
      <c r="A76" s="238"/>
      <c r="B76" s="250"/>
      <c r="C76" s="250"/>
      <c r="D76" s="354">
        <v>850</v>
      </c>
      <c r="E76" s="449">
        <v>961913</v>
      </c>
      <c r="F76" s="449">
        <v>958650.95</v>
      </c>
      <c r="G76" s="490">
        <f t="shared" si="2"/>
        <v>99.660878894453035</v>
      </c>
      <c r="H76" s="241" t="s">
        <v>772</v>
      </c>
    </row>
    <row r="77" spans="1:8" ht="32.4" customHeight="1">
      <c r="A77" s="238"/>
      <c r="B77" s="250"/>
      <c r="C77" s="250"/>
      <c r="D77" s="354">
        <v>830</v>
      </c>
      <c r="E77" s="449">
        <v>13400</v>
      </c>
      <c r="F77" s="449">
        <v>13000</v>
      </c>
      <c r="G77" s="490">
        <f t="shared" si="2"/>
        <v>97.014925373134332</v>
      </c>
      <c r="H77" s="241" t="s">
        <v>773</v>
      </c>
    </row>
    <row r="78" spans="1:8">
      <c r="A78" s="238"/>
      <c r="B78" s="250"/>
      <c r="C78" s="250" t="s">
        <v>774</v>
      </c>
      <c r="D78" s="354"/>
      <c r="E78" s="449">
        <f>E79</f>
        <v>87688090.370000005</v>
      </c>
      <c r="F78" s="449">
        <f>F79</f>
        <v>86408628.560000002</v>
      </c>
      <c r="G78" s="490">
        <f t="shared" si="2"/>
        <v>98.540894430929768</v>
      </c>
      <c r="H78" s="241"/>
    </row>
    <row r="79" spans="1:8" ht="275.39999999999998" customHeight="1">
      <c r="A79" s="238"/>
      <c r="B79" s="250"/>
      <c r="C79" s="250"/>
      <c r="D79" s="354">
        <v>620</v>
      </c>
      <c r="E79" s="449">
        <v>87688090.370000005</v>
      </c>
      <c r="F79" s="449">
        <v>86408628.560000002</v>
      </c>
      <c r="G79" s="490">
        <f t="shared" si="2"/>
        <v>98.540894430929768</v>
      </c>
      <c r="H79" s="241" t="s">
        <v>775</v>
      </c>
    </row>
    <row r="80" spans="1:8" ht="24.75" customHeight="1">
      <c r="A80" s="238"/>
      <c r="B80" s="250"/>
      <c r="C80" s="250" t="s">
        <v>776</v>
      </c>
      <c r="D80" s="354"/>
      <c r="E80" s="449">
        <f>E81</f>
        <v>1223000</v>
      </c>
      <c r="F80" s="449">
        <f>F81</f>
        <v>867534.94</v>
      </c>
      <c r="G80" s="490">
        <f t="shared" si="2"/>
        <v>70.934991005723631</v>
      </c>
      <c r="H80" s="241"/>
    </row>
    <row r="81" spans="1:8" ht="35.4" customHeight="1">
      <c r="A81" s="238"/>
      <c r="B81" s="250"/>
      <c r="C81" s="250"/>
      <c r="D81" s="354">
        <v>240</v>
      </c>
      <c r="E81" s="449">
        <v>1223000</v>
      </c>
      <c r="F81" s="449">
        <v>867534.94</v>
      </c>
      <c r="G81" s="490">
        <f t="shared" si="2"/>
        <v>70.934991005723631</v>
      </c>
      <c r="H81" s="241" t="s">
        <v>777</v>
      </c>
    </row>
    <row r="82" spans="1:8" ht="49.2" customHeight="1">
      <c r="A82" s="238"/>
      <c r="B82" s="250"/>
      <c r="C82" s="250" t="s">
        <v>778</v>
      </c>
      <c r="D82" s="354"/>
      <c r="E82" s="449">
        <f>E83</f>
        <v>0</v>
      </c>
      <c r="F82" s="449">
        <f>F83</f>
        <v>0</v>
      </c>
      <c r="G82" s="490"/>
      <c r="H82" s="241"/>
    </row>
    <row r="83" spans="1:8" ht="45.75" customHeight="1">
      <c r="A83" s="238"/>
      <c r="B83" s="250"/>
      <c r="C83" s="250"/>
      <c r="D83" s="354">
        <v>240</v>
      </c>
      <c r="E83" s="449"/>
      <c r="F83" s="449">
        <v>0</v>
      </c>
      <c r="G83" s="490"/>
      <c r="H83" s="241" t="s">
        <v>779</v>
      </c>
    </row>
    <row r="84" spans="1:8" ht="30.6" customHeight="1">
      <c r="A84" s="238"/>
      <c r="B84" s="250"/>
      <c r="C84" s="250" t="s">
        <v>780</v>
      </c>
      <c r="D84" s="354"/>
      <c r="E84" s="449">
        <f>E86</f>
        <v>0</v>
      </c>
      <c r="F84" s="449">
        <f>F86</f>
        <v>0</v>
      </c>
      <c r="G84" s="490"/>
      <c r="H84" s="241"/>
    </row>
    <row r="85" spans="1:8" ht="36" hidden="1" customHeight="1">
      <c r="A85" s="238"/>
      <c r="B85" s="250"/>
      <c r="C85" s="250"/>
      <c r="D85" s="354"/>
      <c r="E85" s="449"/>
      <c r="F85" s="449"/>
      <c r="G85" s="490"/>
      <c r="H85" s="241"/>
    </row>
    <row r="86" spans="1:8" ht="32.4" hidden="1" customHeight="1">
      <c r="A86" s="238"/>
      <c r="B86" s="250"/>
      <c r="C86" s="250"/>
      <c r="D86" s="354"/>
      <c r="E86" s="449"/>
      <c r="F86" s="449"/>
      <c r="G86" s="490"/>
      <c r="H86" s="241"/>
    </row>
    <row r="87" spans="1:8">
      <c r="A87" s="238"/>
      <c r="B87" s="250"/>
      <c r="C87" s="250" t="s">
        <v>781</v>
      </c>
      <c r="D87" s="354"/>
      <c r="E87" s="449">
        <f>E88+E89</f>
        <v>8613396</v>
      </c>
      <c r="F87" s="449">
        <f>F88+F89</f>
        <v>8456260.25</v>
      </c>
      <c r="G87" s="490">
        <f t="shared" si="2"/>
        <v>98.17568181005494</v>
      </c>
      <c r="H87" s="241" t="s">
        <v>1058</v>
      </c>
    </row>
    <row r="88" spans="1:8">
      <c r="A88" s="238"/>
      <c r="B88" s="250"/>
      <c r="C88" s="250"/>
      <c r="D88" s="354">
        <v>240</v>
      </c>
      <c r="E88" s="449">
        <v>2528580.1800000002</v>
      </c>
      <c r="F88" s="449">
        <v>2456108.4300000002</v>
      </c>
      <c r="G88" s="490">
        <f t="shared" si="2"/>
        <v>97.133895512856554</v>
      </c>
      <c r="H88" s="241"/>
    </row>
    <row r="89" spans="1:8" ht="31.95" customHeight="1">
      <c r="A89" s="238"/>
      <c r="B89" s="250"/>
      <c r="C89" s="250"/>
      <c r="D89" s="354">
        <v>620</v>
      </c>
      <c r="E89" s="449">
        <v>6084815.8200000003</v>
      </c>
      <c r="F89" s="449">
        <v>6000151.8200000003</v>
      </c>
      <c r="G89" s="490">
        <f t="shared" si="2"/>
        <v>98.608602092413037</v>
      </c>
      <c r="H89" s="241"/>
    </row>
    <row r="90" spans="1:8">
      <c r="A90" s="238"/>
      <c r="B90" s="250" t="s">
        <v>782</v>
      </c>
      <c r="C90" s="250" t="s">
        <v>783</v>
      </c>
      <c r="D90" s="354"/>
      <c r="E90" s="449">
        <f>E91</f>
        <v>24000</v>
      </c>
      <c r="F90" s="449">
        <f>F91</f>
        <v>24000</v>
      </c>
      <c r="G90" s="490">
        <f t="shared" si="2"/>
        <v>100</v>
      </c>
      <c r="H90" s="241"/>
    </row>
    <row r="91" spans="1:8">
      <c r="A91" s="238"/>
      <c r="B91" s="250"/>
      <c r="C91" s="250"/>
      <c r="D91" s="354">
        <v>620</v>
      </c>
      <c r="E91" s="449">
        <v>24000</v>
      </c>
      <c r="F91" s="449">
        <v>24000</v>
      </c>
      <c r="G91" s="490">
        <f t="shared" si="2"/>
        <v>100</v>
      </c>
      <c r="H91" s="241" t="s">
        <v>784</v>
      </c>
    </row>
    <row r="92" spans="1:8">
      <c r="A92" s="238"/>
      <c r="B92" s="250" t="s">
        <v>766</v>
      </c>
      <c r="C92" s="250" t="s">
        <v>785</v>
      </c>
      <c r="D92" s="354"/>
      <c r="E92" s="449">
        <f>E93</f>
        <v>1120000</v>
      </c>
      <c r="F92" s="449">
        <f>F93</f>
        <v>1120000</v>
      </c>
      <c r="G92" s="490">
        <f t="shared" si="2"/>
        <v>100</v>
      </c>
      <c r="H92" s="241" t="s">
        <v>1059</v>
      </c>
    </row>
    <row r="93" spans="1:8" ht="36.6" customHeight="1">
      <c r="A93" s="238"/>
      <c r="B93" s="250"/>
      <c r="C93" s="250"/>
      <c r="D93" s="354">
        <v>620</v>
      </c>
      <c r="E93" s="449">
        <v>1120000</v>
      </c>
      <c r="F93" s="449">
        <v>1120000</v>
      </c>
      <c r="G93" s="490">
        <f t="shared" si="2"/>
        <v>100</v>
      </c>
      <c r="H93" s="241" t="s">
        <v>786</v>
      </c>
    </row>
    <row r="94" spans="1:8" ht="36.6" customHeight="1">
      <c r="A94" s="238"/>
      <c r="B94" s="250" t="s">
        <v>787</v>
      </c>
      <c r="C94" s="250" t="s">
        <v>788</v>
      </c>
      <c r="D94" s="354"/>
      <c r="E94" s="449">
        <v>5673426</v>
      </c>
      <c r="F94" s="449">
        <v>5377880</v>
      </c>
      <c r="G94" s="490"/>
      <c r="H94" s="241"/>
    </row>
    <row r="95" spans="1:8" ht="31.95" customHeight="1">
      <c r="A95" s="238"/>
      <c r="B95" s="250"/>
      <c r="C95" s="250"/>
      <c r="D95" s="354">
        <v>321</v>
      </c>
      <c r="E95" s="449">
        <v>5673426</v>
      </c>
      <c r="F95" s="449">
        <v>5377880</v>
      </c>
      <c r="G95" s="490">
        <f t="shared" si="2"/>
        <v>94.790696133165397</v>
      </c>
      <c r="H95" s="241" t="s">
        <v>1060</v>
      </c>
    </row>
    <row r="96" spans="1:8" ht="31.5" customHeight="1">
      <c r="A96" s="238"/>
      <c r="B96" s="250" t="s">
        <v>787</v>
      </c>
      <c r="C96" s="250" t="s">
        <v>789</v>
      </c>
      <c r="D96" s="354"/>
      <c r="E96" s="449">
        <v>256178</v>
      </c>
      <c r="F96" s="449">
        <v>245794</v>
      </c>
      <c r="G96" s="490"/>
      <c r="H96" s="241"/>
    </row>
    <row r="97" spans="1:8" ht="31.95" customHeight="1">
      <c r="A97" s="238"/>
      <c r="B97" s="250"/>
      <c r="C97" s="250"/>
      <c r="D97" s="354">
        <v>321</v>
      </c>
      <c r="E97" s="449">
        <v>256178</v>
      </c>
      <c r="F97" s="449">
        <v>245794</v>
      </c>
      <c r="G97" s="490">
        <f t="shared" si="2"/>
        <v>95.946568401658226</v>
      </c>
      <c r="H97" s="241" t="s">
        <v>1061</v>
      </c>
    </row>
    <row r="98" spans="1:8" ht="29.25" customHeight="1">
      <c r="A98" s="238"/>
      <c r="B98" s="250" t="s">
        <v>766</v>
      </c>
      <c r="C98" s="250" t="s">
        <v>790</v>
      </c>
      <c r="D98" s="354"/>
      <c r="E98" s="449">
        <f>E99+E100</f>
        <v>5600000</v>
      </c>
      <c r="F98" s="449">
        <f>F99+F100</f>
        <v>4858521.07</v>
      </c>
      <c r="G98" s="490"/>
      <c r="H98" s="241"/>
    </row>
    <row r="99" spans="1:8" ht="30.75" customHeight="1">
      <c r="A99" s="238"/>
      <c r="B99" s="250"/>
      <c r="C99" s="250"/>
      <c r="D99" s="354">
        <v>240</v>
      </c>
      <c r="E99" s="449">
        <v>2173509.13</v>
      </c>
      <c r="F99" s="449">
        <v>1432030.2</v>
      </c>
      <c r="G99" s="490">
        <f t="shared" si="2"/>
        <v>65.885630763372959</v>
      </c>
      <c r="H99" s="241" t="s">
        <v>1062</v>
      </c>
    </row>
    <row r="100" spans="1:8" ht="30.75" customHeight="1">
      <c r="A100" s="238"/>
      <c r="B100" s="250"/>
      <c r="C100" s="250"/>
      <c r="D100" s="354">
        <v>620</v>
      </c>
      <c r="E100" s="449">
        <v>3426490.87</v>
      </c>
      <c r="F100" s="449">
        <v>3426490.87</v>
      </c>
      <c r="G100" s="490">
        <f t="shared" si="2"/>
        <v>100</v>
      </c>
      <c r="H100" s="241" t="s">
        <v>1063</v>
      </c>
    </row>
    <row r="101" spans="1:8" ht="30.75" customHeight="1">
      <c r="A101" s="238"/>
      <c r="B101" s="250" t="s">
        <v>766</v>
      </c>
      <c r="C101" s="250" t="s">
        <v>791</v>
      </c>
      <c r="D101" s="354"/>
      <c r="E101" s="449">
        <f>E102+E103</f>
        <v>7905700</v>
      </c>
      <c r="F101" s="449">
        <f>F102+F103</f>
        <v>7596637.8800000008</v>
      </c>
      <c r="G101" s="490"/>
      <c r="H101" s="241"/>
    </row>
    <row r="102" spans="1:8" ht="39.75" customHeight="1">
      <c r="A102" s="238"/>
      <c r="B102" s="250"/>
      <c r="C102" s="250"/>
      <c r="D102" s="354">
        <v>110</v>
      </c>
      <c r="E102" s="449">
        <v>2773133.39</v>
      </c>
      <c r="F102" s="449">
        <v>2464071.27</v>
      </c>
      <c r="G102" s="490">
        <f t="shared" si="2"/>
        <v>88.855129684187318</v>
      </c>
      <c r="H102" s="241" t="s">
        <v>1064</v>
      </c>
    </row>
    <row r="103" spans="1:8" ht="40.200000000000003" customHeight="1">
      <c r="A103" s="238"/>
      <c r="B103" s="250"/>
      <c r="C103" s="250"/>
      <c r="D103" s="354">
        <v>620</v>
      </c>
      <c r="E103" s="449">
        <v>5132566.6100000003</v>
      </c>
      <c r="F103" s="449">
        <v>5132566.6100000003</v>
      </c>
      <c r="G103" s="490">
        <f t="shared" si="2"/>
        <v>100</v>
      </c>
      <c r="H103" s="241" t="s">
        <v>1065</v>
      </c>
    </row>
    <row r="104" spans="1:8" ht="62.25" customHeight="1">
      <c r="A104" s="238" t="s">
        <v>792</v>
      </c>
      <c r="B104" s="250"/>
      <c r="C104" s="352" t="s">
        <v>793</v>
      </c>
      <c r="D104" s="353"/>
      <c r="E104" s="448">
        <f>E105+E107+E109</f>
        <v>21141651.240000002</v>
      </c>
      <c r="F104" s="448">
        <f>F105+F107+F109</f>
        <v>20447617.100000001</v>
      </c>
      <c r="G104" s="489">
        <f t="shared" si="2"/>
        <v>96.717218858066829</v>
      </c>
      <c r="H104" s="237"/>
    </row>
    <row r="105" spans="1:8" ht="23.4" customHeight="1">
      <c r="A105" s="238"/>
      <c r="B105" s="250" t="s">
        <v>794</v>
      </c>
      <c r="C105" s="250" t="s">
        <v>795</v>
      </c>
      <c r="D105" s="354"/>
      <c r="E105" s="449">
        <f>E106</f>
        <v>20464038.780000001</v>
      </c>
      <c r="F105" s="449">
        <f>F106</f>
        <v>19778567.52</v>
      </c>
      <c r="G105" s="490">
        <f t="shared" si="2"/>
        <v>96.650361801161509</v>
      </c>
      <c r="H105" s="241"/>
    </row>
    <row r="106" spans="1:8" ht="34.799999999999997">
      <c r="A106" s="238"/>
      <c r="B106" s="250"/>
      <c r="C106" s="250"/>
      <c r="D106" s="354">
        <v>610</v>
      </c>
      <c r="E106" s="449">
        <v>20464038.780000001</v>
      </c>
      <c r="F106" s="449">
        <v>19778567.52</v>
      </c>
      <c r="G106" s="490">
        <f t="shared" si="2"/>
        <v>96.650361801161509</v>
      </c>
      <c r="H106" s="241" t="s">
        <v>796</v>
      </c>
    </row>
    <row r="107" spans="1:8">
      <c r="A107" s="238"/>
      <c r="B107" s="250" t="s">
        <v>794</v>
      </c>
      <c r="C107" s="250" t="s">
        <v>797</v>
      </c>
      <c r="D107" s="354"/>
      <c r="E107" s="449">
        <v>119500</v>
      </c>
      <c r="F107" s="449">
        <v>119500</v>
      </c>
      <c r="G107" s="490"/>
      <c r="H107" s="241" t="s">
        <v>1066</v>
      </c>
    </row>
    <row r="108" spans="1:8">
      <c r="A108" s="238"/>
      <c r="B108" s="250"/>
      <c r="C108" s="250"/>
      <c r="D108" s="354">
        <v>610</v>
      </c>
      <c r="E108" s="449">
        <v>119500</v>
      </c>
      <c r="F108" s="449">
        <v>119500</v>
      </c>
      <c r="G108" s="490">
        <f t="shared" si="2"/>
        <v>100</v>
      </c>
      <c r="H108" s="241"/>
    </row>
    <row r="109" spans="1:8">
      <c r="A109" s="238"/>
      <c r="B109" s="250" t="s">
        <v>794</v>
      </c>
      <c r="C109" s="250" t="s">
        <v>798</v>
      </c>
      <c r="D109" s="354"/>
      <c r="E109" s="449">
        <f>E110+E111</f>
        <v>558112.46</v>
      </c>
      <c r="F109" s="449">
        <f>F110+F111</f>
        <v>549549.58000000007</v>
      </c>
      <c r="G109" s="490"/>
      <c r="H109" s="241" t="s">
        <v>1074</v>
      </c>
    </row>
    <row r="110" spans="1:8">
      <c r="A110" s="238"/>
      <c r="B110" s="250"/>
      <c r="C110" s="250"/>
      <c r="D110" s="354">
        <v>610</v>
      </c>
      <c r="E110" s="449">
        <v>506912.46</v>
      </c>
      <c r="F110" s="449">
        <v>498349.58</v>
      </c>
      <c r="G110" s="490">
        <f t="shared" si="2"/>
        <v>98.310777367753005</v>
      </c>
      <c r="H110" s="241"/>
    </row>
    <row r="111" spans="1:8">
      <c r="A111" s="238"/>
      <c r="B111" s="250"/>
      <c r="C111" s="250"/>
      <c r="D111" s="354">
        <v>620</v>
      </c>
      <c r="E111" s="449">
        <v>51200</v>
      </c>
      <c r="F111" s="449">
        <v>51200</v>
      </c>
      <c r="G111" s="490">
        <f t="shared" si="2"/>
        <v>100</v>
      </c>
      <c r="H111" s="241"/>
    </row>
    <row r="112" spans="1:8" ht="53.4" customHeight="1">
      <c r="A112" s="238" t="s">
        <v>799</v>
      </c>
      <c r="B112" s="250"/>
      <c r="C112" s="352" t="s">
        <v>800</v>
      </c>
      <c r="D112" s="353"/>
      <c r="E112" s="448">
        <f>E113+E115+E118+E121+E124+E127</f>
        <v>17623692.649999999</v>
      </c>
      <c r="F112" s="448">
        <f t="shared" ref="F112" si="3">F113+F115+F118+F121+F124+F127</f>
        <v>16686094.710000001</v>
      </c>
      <c r="G112" s="490">
        <f t="shared" si="2"/>
        <v>94.679900752808479</v>
      </c>
      <c r="H112" s="237"/>
    </row>
    <row r="113" spans="1:8">
      <c r="A113" s="238"/>
      <c r="B113" s="250" t="s">
        <v>353</v>
      </c>
      <c r="C113" s="250" t="s">
        <v>801</v>
      </c>
      <c r="D113" s="354"/>
      <c r="E113" s="449">
        <f>E114</f>
        <v>4158896</v>
      </c>
      <c r="F113" s="449">
        <f>F114</f>
        <v>4097844.1</v>
      </c>
      <c r="G113" s="490">
        <f t="shared" si="2"/>
        <v>98.532016669808527</v>
      </c>
      <c r="H113" s="241"/>
    </row>
    <row r="114" spans="1:8">
      <c r="A114" s="238"/>
      <c r="B114" s="250"/>
      <c r="C114" s="250"/>
      <c r="D114" s="354">
        <v>620</v>
      </c>
      <c r="E114" s="449">
        <v>4158896</v>
      </c>
      <c r="F114" s="449">
        <v>4097844.1</v>
      </c>
      <c r="G114" s="490">
        <f t="shared" si="2"/>
        <v>98.532016669808527</v>
      </c>
      <c r="H114" s="241" t="s">
        <v>802</v>
      </c>
    </row>
    <row r="115" spans="1:8">
      <c r="A115" s="238"/>
      <c r="B115" s="250"/>
      <c r="C115" s="250" t="s">
        <v>803</v>
      </c>
      <c r="D115" s="354"/>
      <c r="E115" s="449">
        <f>E116+E117</f>
        <v>3762000</v>
      </c>
      <c r="F115" s="449">
        <f>F116+F117</f>
        <v>2885454</v>
      </c>
      <c r="G115" s="490">
        <f t="shared" si="2"/>
        <v>76.7</v>
      </c>
      <c r="H115" s="241"/>
    </row>
    <row r="116" spans="1:8">
      <c r="A116" s="238"/>
      <c r="B116" s="250"/>
      <c r="C116" s="250"/>
      <c r="D116" s="354">
        <v>240</v>
      </c>
      <c r="E116" s="449"/>
      <c r="F116" s="449"/>
      <c r="G116" s="490"/>
      <c r="H116" s="241"/>
    </row>
    <row r="117" spans="1:8">
      <c r="A117" s="238"/>
      <c r="B117" s="250"/>
      <c r="C117" s="250"/>
      <c r="D117" s="354">
        <v>620</v>
      </c>
      <c r="E117" s="449">
        <v>3762000</v>
      </c>
      <c r="F117" s="449">
        <v>2885454</v>
      </c>
      <c r="G117" s="490">
        <f t="shared" ref="G117:G184" si="4">F117*100/E117</f>
        <v>76.7</v>
      </c>
      <c r="H117" s="241" t="s">
        <v>804</v>
      </c>
    </row>
    <row r="118" spans="1:8">
      <c r="A118" s="243"/>
      <c r="B118" s="250"/>
      <c r="C118" s="250" t="s">
        <v>805</v>
      </c>
      <c r="D118" s="354"/>
      <c r="E118" s="449">
        <f>E119+E120</f>
        <v>907746</v>
      </c>
      <c r="F118" s="449">
        <f>F119+F120</f>
        <v>907746</v>
      </c>
      <c r="G118" s="490">
        <f t="shared" si="4"/>
        <v>100</v>
      </c>
      <c r="H118" s="241"/>
    </row>
    <row r="119" spans="1:8">
      <c r="A119" s="238"/>
      <c r="B119" s="250"/>
      <c r="C119" s="250"/>
      <c r="D119" s="354">
        <v>240</v>
      </c>
      <c r="E119" s="449">
        <v>20000</v>
      </c>
      <c r="F119" s="449">
        <v>20000</v>
      </c>
      <c r="G119" s="490">
        <f t="shared" si="4"/>
        <v>100</v>
      </c>
      <c r="H119" s="241" t="s">
        <v>806</v>
      </c>
    </row>
    <row r="120" spans="1:8" ht="46.2" customHeight="1">
      <c r="A120" s="238"/>
      <c r="B120" s="250"/>
      <c r="C120" s="250"/>
      <c r="D120" s="354">
        <v>620</v>
      </c>
      <c r="E120" s="449">
        <v>887746</v>
      </c>
      <c r="F120" s="449">
        <v>887746</v>
      </c>
      <c r="G120" s="490">
        <f t="shared" si="4"/>
        <v>100</v>
      </c>
      <c r="H120" s="241" t="s">
        <v>807</v>
      </c>
    </row>
    <row r="121" spans="1:8">
      <c r="A121" s="238"/>
      <c r="B121" s="250"/>
      <c r="C121" s="345" t="s">
        <v>808</v>
      </c>
      <c r="D121" s="355"/>
      <c r="E121" s="450">
        <f>E122+E123</f>
        <v>7904550.6500000004</v>
      </c>
      <c r="F121" s="450">
        <f>F122+F123</f>
        <v>7904550.6500000004</v>
      </c>
      <c r="G121" s="490">
        <f t="shared" si="4"/>
        <v>100</v>
      </c>
      <c r="H121" s="241"/>
    </row>
    <row r="122" spans="1:8">
      <c r="A122" s="238"/>
      <c r="B122" s="250"/>
      <c r="C122" s="345"/>
      <c r="D122" s="355">
        <v>460</v>
      </c>
      <c r="E122" s="450">
        <v>7691876.6500000004</v>
      </c>
      <c r="F122" s="450">
        <v>7691876.6500000004</v>
      </c>
      <c r="G122" s="490">
        <f t="shared" si="4"/>
        <v>100</v>
      </c>
      <c r="H122" s="241" t="s">
        <v>853</v>
      </c>
    </row>
    <row r="123" spans="1:8">
      <c r="A123" s="238"/>
      <c r="B123" s="250"/>
      <c r="C123" s="345"/>
      <c r="D123" s="355">
        <v>620</v>
      </c>
      <c r="E123" s="450">
        <v>212674</v>
      </c>
      <c r="F123" s="450">
        <v>212674</v>
      </c>
      <c r="G123" s="490">
        <f t="shared" si="4"/>
        <v>100</v>
      </c>
      <c r="H123" s="241" t="s">
        <v>809</v>
      </c>
    </row>
    <row r="124" spans="1:8">
      <c r="A124" s="238"/>
      <c r="B124" s="250" t="s">
        <v>782</v>
      </c>
      <c r="C124" s="345" t="s">
        <v>810</v>
      </c>
      <c r="D124" s="355"/>
      <c r="E124" s="450">
        <f>E125+E126</f>
        <v>50400</v>
      </c>
      <c r="F124" s="450">
        <f>F125+F126</f>
        <v>50400</v>
      </c>
      <c r="G124" s="490"/>
      <c r="H124" s="241"/>
    </row>
    <row r="125" spans="1:8">
      <c r="A125" s="238"/>
      <c r="B125" s="250"/>
      <c r="C125" s="345"/>
      <c r="D125" s="355">
        <v>110</v>
      </c>
      <c r="E125" s="450">
        <v>20400</v>
      </c>
      <c r="F125" s="450">
        <v>20400</v>
      </c>
      <c r="G125" s="490">
        <f t="shared" si="4"/>
        <v>100</v>
      </c>
      <c r="H125" s="241" t="s">
        <v>1067</v>
      </c>
    </row>
    <row r="126" spans="1:8" ht="29.25" customHeight="1">
      <c r="A126" s="238"/>
      <c r="B126" s="250"/>
      <c r="C126" s="345"/>
      <c r="D126" s="355">
        <v>240</v>
      </c>
      <c r="E126" s="450">
        <v>30000</v>
      </c>
      <c r="F126" s="450">
        <v>30000</v>
      </c>
      <c r="G126" s="490">
        <f t="shared" si="4"/>
        <v>100</v>
      </c>
      <c r="H126" s="241"/>
    </row>
    <row r="127" spans="1:8" ht="31.95" customHeight="1">
      <c r="A127" s="238"/>
      <c r="B127" s="250" t="s">
        <v>353</v>
      </c>
      <c r="C127" s="345" t="s">
        <v>810</v>
      </c>
      <c r="D127" s="355"/>
      <c r="E127" s="450">
        <f>E128</f>
        <v>840100</v>
      </c>
      <c r="F127" s="450">
        <f>F128</f>
        <v>840099.96</v>
      </c>
      <c r="G127" s="490"/>
      <c r="H127" s="241"/>
    </row>
    <row r="128" spans="1:8" ht="33" customHeight="1">
      <c r="A128" s="238"/>
      <c r="B128" s="250"/>
      <c r="C128" s="345"/>
      <c r="D128" s="355">
        <v>240</v>
      </c>
      <c r="E128" s="450">
        <v>840100</v>
      </c>
      <c r="F128" s="450">
        <v>840099.96</v>
      </c>
      <c r="G128" s="490">
        <f t="shared" si="4"/>
        <v>99.999995238662066</v>
      </c>
      <c r="H128" s="241" t="s">
        <v>1067</v>
      </c>
    </row>
    <row r="129" spans="1:8" ht="79.5" customHeight="1">
      <c r="A129" s="238" t="s">
        <v>811</v>
      </c>
      <c r="B129" s="352"/>
      <c r="C129" s="352" t="s">
        <v>812</v>
      </c>
      <c r="D129" s="353"/>
      <c r="E129" s="448">
        <f>E130+E133+E136+E138+E141+E143+E146+E149+E152+E154+E156+E158+E160+E162+E164+E166+E168+E170</f>
        <v>77705932.030000001</v>
      </c>
      <c r="F129" s="448">
        <f>F130+F133+F136+F138+F141+F143+F146+F149+F152+F154+F156+F158+F160+F162+F164+F166+F168+F170</f>
        <v>77561503.850000009</v>
      </c>
      <c r="G129" s="489">
        <f t="shared" si="4"/>
        <v>99.814134936385258</v>
      </c>
      <c r="H129" s="237"/>
    </row>
    <row r="130" spans="1:8" ht="36.6" customHeight="1">
      <c r="A130" s="242"/>
      <c r="B130" s="250" t="s">
        <v>746</v>
      </c>
      <c r="C130" s="250" t="s">
        <v>813</v>
      </c>
      <c r="D130" s="354"/>
      <c r="E130" s="449">
        <f>E131+E132</f>
        <v>2667022.59</v>
      </c>
      <c r="F130" s="449">
        <f>F131+F132</f>
        <v>2667022.59</v>
      </c>
      <c r="G130" s="490">
        <f t="shared" si="4"/>
        <v>100</v>
      </c>
      <c r="H130" s="241"/>
    </row>
    <row r="131" spans="1:8" ht="28.5" customHeight="1">
      <c r="A131" s="238"/>
      <c r="B131" s="250"/>
      <c r="C131" s="250"/>
      <c r="D131" s="354">
        <v>240</v>
      </c>
      <c r="E131" s="449">
        <v>599188.80000000005</v>
      </c>
      <c r="F131" s="449">
        <v>599188.80000000005</v>
      </c>
      <c r="G131" s="490">
        <f t="shared" si="4"/>
        <v>100</v>
      </c>
      <c r="H131" s="241" t="s">
        <v>814</v>
      </c>
    </row>
    <row r="132" spans="1:8" ht="22.2" customHeight="1">
      <c r="A132" s="238"/>
      <c r="B132" s="250"/>
      <c r="C132" s="250"/>
      <c r="D132" s="354">
        <v>612</v>
      </c>
      <c r="E132" s="449">
        <v>2067833.79</v>
      </c>
      <c r="F132" s="449">
        <v>2067833.79</v>
      </c>
      <c r="G132" s="490">
        <f t="shared" si="4"/>
        <v>100</v>
      </c>
      <c r="H132" s="241" t="s">
        <v>814</v>
      </c>
    </row>
    <row r="133" spans="1:8" ht="60.6" customHeight="1">
      <c r="A133" s="238"/>
      <c r="B133" s="250" t="s">
        <v>766</v>
      </c>
      <c r="C133" s="250" t="s">
        <v>813</v>
      </c>
      <c r="D133" s="354"/>
      <c r="E133" s="449">
        <f>E134+E135</f>
        <v>5737531.29</v>
      </c>
      <c r="F133" s="449">
        <f>F134+F135</f>
        <v>5737531.29</v>
      </c>
      <c r="G133" s="490">
        <f t="shared" si="4"/>
        <v>100</v>
      </c>
      <c r="H133" s="241"/>
    </row>
    <row r="134" spans="1:8" ht="29.4" customHeight="1">
      <c r="A134" s="238"/>
      <c r="B134" s="250"/>
      <c r="C134" s="250"/>
      <c r="D134" s="354">
        <v>622</v>
      </c>
      <c r="E134" s="449">
        <v>3070900.36</v>
      </c>
      <c r="F134" s="449">
        <v>3070900.36</v>
      </c>
      <c r="G134" s="490">
        <f t="shared" si="4"/>
        <v>100</v>
      </c>
      <c r="H134" s="241" t="s">
        <v>815</v>
      </c>
    </row>
    <row r="135" spans="1:8" ht="26.25" customHeight="1">
      <c r="A135" s="238"/>
      <c r="B135" s="250"/>
      <c r="C135" s="250"/>
      <c r="D135" s="354">
        <v>240</v>
      </c>
      <c r="E135" s="449">
        <v>2666630.9300000002</v>
      </c>
      <c r="F135" s="449">
        <v>2666630.9300000002</v>
      </c>
      <c r="G135" s="490">
        <f t="shared" si="4"/>
        <v>100</v>
      </c>
      <c r="H135" s="241" t="s">
        <v>815</v>
      </c>
    </row>
    <row r="136" spans="1:8" ht="37.5" customHeight="1">
      <c r="A136" s="238"/>
      <c r="B136" s="250" t="s">
        <v>353</v>
      </c>
      <c r="C136" s="250" t="s">
        <v>816</v>
      </c>
      <c r="D136" s="354"/>
      <c r="E136" s="449">
        <f>E137</f>
        <v>2409000</v>
      </c>
      <c r="F136" s="449">
        <f>F137</f>
        <v>2409000</v>
      </c>
      <c r="G136" s="490">
        <f t="shared" si="4"/>
        <v>100</v>
      </c>
      <c r="H136" s="241"/>
    </row>
    <row r="137" spans="1:8" ht="58.95" customHeight="1">
      <c r="A137" s="238"/>
      <c r="B137" s="250"/>
      <c r="C137" s="250"/>
      <c r="D137" s="354">
        <v>620</v>
      </c>
      <c r="E137" s="449">
        <v>2409000</v>
      </c>
      <c r="F137" s="449">
        <v>2409000</v>
      </c>
      <c r="G137" s="490">
        <f t="shared" si="4"/>
        <v>100</v>
      </c>
      <c r="H137" s="241" t="s">
        <v>817</v>
      </c>
    </row>
    <row r="138" spans="1:8" ht="33" customHeight="1">
      <c r="A138" s="238"/>
      <c r="B138" s="250" t="s">
        <v>766</v>
      </c>
      <c r="C138" s="250" t="s">
        <v>818</v>
      </c>
      <c r="D138" s="354"/>
      <c r="E138" s="449">
        <f>E139+E140</f>
        <v>4173988</v>
      </c>
      <c r="F138" s="449">
        <f>F139+F140</f>
        <v>4160450.47</v>
      </c>
      <c r="G138" s="490">
        <f t="shared" si="4"/>
        <v>99.675669168191192</v>
      </c>
      <c r="H138" s="241"/>
    </row>
    <row r="139" spans="1:8" ht="33" customHeight="1">
      <c r="A139" s="238"/>
      <c r="B139" s="250"/>
      <c r="C139" s="250"/>
      <c r="D139" s="354">
        <v>460</v>
      </c>
      <c r="E139" s="449">
        <v>2983488</v>
      </c>
      <c r="F139" s="449">
        <v>2971858.95</v>
      </c>
      <c r="G139" s="490">
        <f t="shared" si="4"/>
        <v>99.610219648947805</v>
      </c>
      <c r="H139" s="241" t="s">
        <v>1068</v>
      </c>
    </row>
    <row r="140" spans="1:8">
      <c r="A140" s="238"/>
      <c r="B140" s="250"/>
      <c r="C140" s="250"/>
      <c r="D140" s="354">
        <v>620</v>
      </c>
      <c r="E140" s="449">
        <v>1190500</v>
      </c>
      <c r="F140" s="449">
        <v>1188591.52</v>
      </c>
      <c r="G140" s="490">
        <f t="shared" si="4"/>
        <v>99.839690886182282</v>
      </c>
      <c r="H140" s="241" t="s">
        <v>820</v>
      </c>
    </row>
    <row r="141" spans="1:8" ht="31.95" customHeight="1">
      <c r="A141" s="238"/>
      <c r="B141" s="250" t="s">
        <v>766</v>
      </c>
      <c r="C141" s="250" t="s">
        <v>821</v>
      </c>
      <c r="D141" s="354"/>
      <c r="E141" s="449">
        <f>E142</f>
        <v>26851200</v>
      </c>
      <c r="F141" s="449">
        <f>F142</f>
        <v>26743742.550000001</v>
      </c>
      <c r="G141" s="490"/>
      <c r="H141" s="241"/>
    </row>
    <row r="142" spans="1:8" ht="30" customHeight="1">
      <c r="A142" s="238"/>
      <c r="B142" s="250"/>
      <c r="C142" s="250"/>
      <c r="D142" s="354">
        <v>465</v>
      </c>
      <c r="E142" s="449">
        <v>26851200</v>
      </c>
      <c r="F142" s="449">
        <v>26743742.550000001</v>
      </c>
      <c r="G142" s="490">
        <f t="shared" si="4"/>
        <v>99.599803919377905</v>
      </c>
      <c r="H142" s="241" t="s">
        <v>819</v>
      </c>
    </row>
    <row r="143" spans="1:8">
      <c r="A143" s="238"/>
      <c r="B143" s="250" t="s">
        <v>766</v>
      </c>
      <c r="C143" s="250" t="s">
        <v>822</v>
      </c>
      <c r="D143" s="354"/>
      <c r="E143" s="449">
        <f>E144+E145</f>
        <v>979982.38</v>
      </c>
      <c r="F143" s="449">
        <f>F144+F145</f>
        <v>979982.38</v>
      </c>
      <c r="G143" s="490">
        <f t="shared" si="4"/>
        <v>100</v>
      </c>
      <c r="H143" s="241"/>
    </row>
    <row r="144" spans="1:8">
      <c r="A144" s="238"/>
      <c r="B144" s="250"/>
      <c r="C144" s="250"/>
      <c r="D144" s="354">
        <v>465</v>
      </c>
      <c r="E144" s="449">
        <v>879750</v>
      </c>
      <c r="F144" s="449">
        <v>879750</v>
      </c>
      <c r="G144" s="490">
        <f t="shared" si="4"/>
        <v>100</v>
      </c>
      <c r="H144" s="241" t="s">
        <v>823</v>
      </c>
    </row>
    <row r="145" spans="1:8">
      <c r="A145" s="238"/>
      <c r="B145" s="250"/>
      <c r="C145" s="250"/>
      <c r="D145" s="354">
        <v>622</v>
      </c>
      <c r="E145" s="449">
        <v>100232.38</v>
      </c>
      <c r="F145" s="449">
        <v>100232.38</v>
      </c>
      <c r="G145" s="490">
        <f t="shared" si="4"/>
        <v>100</v>
      </c>
      <c r="H145" s="241" t="s">
        <v>824</v>
      </c>
    </row>
    <row r="146" spans="1:8" ht="28.95" customHeight="1">
      <c r="A146" s="238"/>
      <c r="B146" s="250" t="s">
        <v>746</v>
      </c>
      <c r="C146" s="250" t="s">
        <v>825</v>
      </c>
      <c r="D146" s="354"/>
      <c r="E146" s="449">
        <f>E147+E148</f>
        <v>3877104</v>
      </c>
      <c r="F146" s="449">
        <f>F147+F148</f>
        <v>3877104</v>
      </c>
      <c r="G146" s="490">
        <f t="shared" si="4"/>
        <v>100</v>
      </c>
      <c r="H146" s="241" t="s">
        <v>826</v>
      </c>
    </row>
    <row r="147" spans="1:8">
      <c r="A147" s="242"/>
      <c r="B147" s="250"/>
      <c r="C147" s="250"/>
      <c r="D147" s="354">
        <v>240</v>
      </c>
      <c r="E147" s="449">
        <v>854832</v>
      </c>
      <c r="F147" s="449">
        <v>854832</v>
      </c>
      <c r="G147" s="490">
        <f t="shared" si="4"/>
        <v>100</v>
      </c>
      <c r="H147" s="244"/>
    </row>
    <row r="148" spans="1:8" ht="32.4" customHeight="1">
      <c r="A148" s="238"/>
      <c r="B148" s="250"/>
      <c r="C148" s="250"/>
      <c r="D148" s="354">
        <v>610</v>
      </c>
      <c r="E148" s="449">
        <v>3022272</v>
      </c>
      <c r="F148" s="449">
        <v>3022272</v>
      </c>
      <c r="G148" s="490">
        <f t="shared" si="4"/>
        <v>100</v>
      </c>
      <c r="H148" s="244"/>
    </row>
    <row r="149" spans="1:8">
      <c r="A149" s="238"/>
      <c r="B149" s="250" t="s">
        <v>766</v>
      </c>
      <c r="C149" s="250" t="s">
        <v>825</v>
      </c>
      <c r="D149" s="354"/>
      <c r="E149" s="449">
        <f>E150+E151</f>
        <v>12858912</v>
      </c>
      <c r="F149" s="449">
        <f>F150+F151</f>
        <v>12858912</v>
      </c>
      <c r="G149" s="490">
        <f t="shared" si="4"/>
        <v>100</v>
      </c>
      <c r="H149" s="244"/>
    </row>
    <row r="150" spans="1:8" ht="29.4" customHeight="1">
      <c r="A150" s="238"/>
      <c r="B150" s="250"/>
      <c r="C150" s="250"/>
      <c r="D150" s="354">
        <v>240</v>
      </c>
      <c r="E150" s="449">
        <v>5128992</v>
      </c>
      <c r="F150" s="449">
        <v>5128992</v>
      </c>
      <c r="G150" s="490">
        <f t="shared" si="4"/>
        <v>100</v>
      </c>
      <c r="H150" s="244"/>
    </row>
    <row r="151" spans="1:8" ht="19.2" customHeight="1">
      <c r="A151" s="238"/>
      <c r="B151" s="250"/>
      <c r="C151" s="250"/>
      <c r="D151" s="354">
        <v>620</v>
      </c>
      <c r="E151" s="449">
        <v>7729920</v>
      </c>
      <c r="F151" s="449">
        <v>7729920</v>
      </c>
      <c r="G151" s="490">
        <f t="shared" si="4"/>
        <v>100</v>
      </c>
      <c r="H151" s="244"/>
    </row>
    <row r="152" spans="1:8" ht="18" customHeight="1">
      <c r="A152" s="238"/>
      <c r="B152" s="250" t="s">
        <v>794</v>
      </c>
      <c r="C152" s="250" t="s">
        <v>825</v>
      </c>
      <c r="D152" s="354"/>
      <c r="E152" s="449">
        <f>E153</f>
        <v>275088</v>
      </c>
      <c r="F152" s="449">
        <f>F153</f>
        <v>251654.8</v>
      </c>
      <c r="G152" s="490">
        <f t="shared" si="4"/>
        <v>91.481562263711979</v>
      </c>
      <c r="H152" s="244"/>
    </row>
    <row r="153" spans="1:8" ht="20.399999999999999" customHeight="1">
      <c r="A153" s="238"/>
      <c r="B153" s="250"/>
      <c r="C153" s="250"/>
      <c r="D153" s="354">
        <v>610</v>
      </c>
      <c r="E153" s="449">
        <v>275088</v>
      </c>
      <c r="F153" s="449">
        <v>251654.8</v>
      </c>
      <c r="G153" s="490">
        <f t="shared" si="4"/>
        <v>91.481562263711979</v>
      </c>
      <c r="H153" s="244"/>
    </row>
    <row r="154" spans="1:8" ht="0.6" hidden="1" customHeight="1">
      <c r="A154" s="238"/>
      <c r="B154" s="250" t="s">
        <v>766</v>
      </c>
      <c r="C154" s="250" t="s">
        <v>827</v>
      </c>
      <c r="D154" s="354"/>
      <c r="E154" s="449">
        <f>E155</f>
        <v>0</v>
      </c>
      <c r="F154" s="449">
        <f>F155</f>
        <v>0</v>
      </c>
      <c r="G154" s="490"/>
      <c r="H154" s="241" t="s">
        <v>828</v>
      </c>
    </row>
    <row r="155" spans="1:8" hidden="1">
      <c r="A155" s="238"/>
      <c r="B155" s="250"/>
      <c r="C155" s="250"/>
      <c r="D155" s="354">
        <v>620</v>
      </c>
      <c r="E155" s="449"/>
      <c r="F155" s="449">
        <v>0</v>
      </c>
      <c r="G155" s="490"/>
      <c r="H155" s="241"/>
    </row>
    <row r="156" spans="1:8" ht="19.5" customHeight="1">
      <c r="A156" s="238"/>
      <c r="B156" s="250" t="s">
        <v>766</v>
      </c>
      <c r="C156" s="250" t="s">
        <v>829</v>
      </c>
      <c r="D156" s="354"/>
      <c r="E156" s="449">
        <f>E157</f>
        <v>1700000</v>
      </c>
      <c r="F156" s="449">
        <f>F157</f>
        <v>1700000</v>
      </c>
      <c r="G156" s="490"/>
      <c r="H156" s="241"/>
    </row>
    <row r="157" spans="1:8" ht="18" customHeight="1">
      <c r="A157" s="238"/>
      <c r="B157" s="250"/>
      <c r="C157" s="250"/>
      <c r="D157" s="354">
        <v>620</v>
      </c>
      <c r="E157" s="449">
        <v>1700000</v>
      </c>
      <c r="F157" s="449">
        <v>1700000</v>
      </c>
      <c r="G157" s="490">
        <f t="shared" si="4"/>
        <v>100</v>
      </c>
      <c r="H157" s="241" t="s">
        <v>828</v>
      </c>
    </row>
    <row r="158" spans="1:8" ht="18.600000000000001" customHeight="1">
      <c r="A158" s="238"/>
      <c r="B158" s="250" t="s">
        <v>766</v>
      </c>
      <c r="C158" s="250" t="s">
        <v>830</v>
      </c>
      <c r="D158" s="354"/>
      <c r="E158" s="449">
        <f>E159</f>
        <v>282054.53999999998</v>
      </c>
      <c r="F158" s="449">
        <f>F159</f>
        <v>282054.53999999998</v>
      </c>
      <c r="G158" s="490"/>
      <c r="H158" s="241"/>
    </row>
    <row r="159" spans="1:8" ht="23.4" customHeight="1">
      <c r="A159" s="238"/>
      <c r="B159" s="250"/>
      <c r="C159" s="250"/>
      <c r="D159" s="354">
        <v>620</v>
      </c>
      <c r="E159" s="449">
        <v>282054.53999999998</v>
      </c>
      <c r="F159" s="449">
        <v>282054.53999999998</v>
      </c>
      <c r="G159" s="490">
        <f t="shared" si="4"/>
        <v>100</v>
      </c>
      <c r="H159" s="241" t="s">
        <v>1073</v>
      </c>
    </row>
    <row r="160" spans="1:8" ht="24.75" customHeight="1">
      <c r="A160" s="238"/>
      <c r="B160" s="250" t="s">
        <v>782</v>
      </c>
      <c r="C160" s="250" t="s">
        <v>831</v>
      </c>
      <c r="D160" s="354"/>
      <c r="E160" s="449">
        <f>E161</f>
        <v>12318600</v>
      </c>
      <c r="F160" s="449">
        <f>F161</f>
        <v>12318600</v>
      </c>
      <c r="G160" s="490"/>
      <c r="H160" s="241"/>
    </row>
    <row r="161" spans="1:8" ht="25.2" customHeight="1">
      <c r="A161" s="238"/>
      <c r="B161" s="250"/>
      <c r="C161" s="250"/>
      <c r="D161" s="354">
        <v>240</v>
      </c>
      <c r="E161" s="449">
        <v>12318600</v>
      </c>
      <c r="F161" s="449">
        <v>12318600</v>
      </c>
      <c r="G161" s="490">
        <f t="shared" si="4"/>
        <v>100</v>
      </c>
      <c r="H161" s="241" t="s">
        <v>832</v>
      </c>
    </row>
    <row r="162" spans="1:8" ht="49.95" customHeight="1">
      <c r="A162" s="238"/>
      <c r="B162" s="250" t="s">
        <v>766</v>
      </c>
      <c r="C162" s="250" t="s">
        <v>833</v>
      </c>
      <c r="D162" s="354"/>
      <c r="E162" s="449">
        <f>E163</f>
        <v>1513840.73</v>
      </c>
      <c r="F162" s="449">
        <f>F163</f>
        <v>1513840.73</v>
      </c>
      <c r="G162" s="490"/>
      <c r="H162" s="241"/>
    </row>
    <row r="163" spans="1:8" ht="23.4" customHeight="1">
      <c r="A163" s="238"/>
      <c r="B163" s="250"/>
      <c r="C163" s="250"/>
      <c r="D163" s="354">
        <v>240</v>
      </c>
      <c r="E163" s="449">
        <v>1513840.73</v>
      </c>
      <c r="F163" s="449">
        <v>1513840.73</v>
      </c>
      <c r="G163" s="490">
        <f t="shared" si="4"/>
        <v>100</v>
      </c>
      <c r="H163" s="241" t="s">
        <v>834</v>
      </c>
    </row>
    <row r="164" spans="1:8" ht="33.75" customHeight="1">
      <c r="A164" s="238"/>
      <c r="B164" s="250" t="s">
        <v>766</v>
      </c>
      <c r="C164" s="250" t="s">
        <v>835</v>
      </c>
      <c r="D164" s="354"/>
      <c r="E164" s="449">
        <f>E165</f>
        <v>12213</v>
      </c>
      <c r="F164" s="449">
        <f>F165</f>
        <v>12213</v>
      </c>
      <c r="G164" s="490"/>
      <c r="H164" s="241"/>
    </row>
    <row r="165" spans="1:8" ht="27.75" customHeight="1">
      <c r="A165" s="238"/>
      <c r="B165" s="250"/>
      <c r="C165" s="250"/>
      <c r="D165" s="354">
        <v>240</v>
      </c>
      <c r="E165" s="449">
        <v>12213</v>
      </c>
      <c r="F165" s="449">
        <v>12213</v>
      </c>
      <c r="G165" s="490">
        <f t="shared" si="4"/>
        <v>100</v>
      </c>
      <c r="H165" s="241" t="s">
        <v>836</v>
      </c>
    </row>
    <row r="166" spans="1:8" ht="32.25" customHeight="1">
      <c r="A166" s="238"/>
      <c r="B166" s="250" t="s">
        <v>782</v>
      </c>
      <c r="C166" s="250" t="s">
        <v>835</v>
      </c>
      <c r="D166" s="354"/>
      <c r="E166" s="449">
        <f>E167</f>
        <v>1753811.5</v>
      </c>
      <c r="F166" s="449">
        <f>F167</f>
        <v>1753811.5</v>
      </c>
      <c r="G166" s="490"/>
      <c r="H166" s="241"/>
    </row>
    <row r="167" spans="1:8" ht="25.95" customHeight="1">
      <c r="A167" s="238"/>
      <c r="B167" s="250"/>
      <c r="C167" s="250"/>
      <c r="D167" s="354">
        <v>240</v>
      </c>
      <c r="E167" s="449">
        <v>1753811.5</v>
      </c>
      <c r="F167" s="449">
        <v>1753811.5</v>
      </c>
      <c r="G167" s="490">
        <f t="shared" si="4"/>
        <v>100</v>
      </c>
      <c r="H167" s="241" t="s">
        <v>836</v>
      </c>
    </row>
    <row r="168" spans="1:8" ht="30" customHeight="1">
      <c r="A168" s="238"/>
      <c r="B168" s="250" t="s">
        <v>746</v>
      </c>
      <c r="C168" s="250" t="s">
        <v>837</v>
      </c>
      <c r="D168" s="354"/>
      <c r="E168" s="449">
        <f>E169</f>
        <v>145584</v>
      </c>
      <c r="F168" s="449">
        <f>F169</f>
        <v>145584</v>
      </c>
      <c r="G168" s="490"/>
      <c r="H168" s="241"/>
    </row>
    <row r="169" spans="1:8" ht="27.75" customHeight="1">
      <c r="A169" s="238"/>
      <c r="B169" s="250"/>
      <c r="C169" s="250"/>
      <c r="D169" s="354">
        <v>240</v>
      </c>
      <c r="E169" s="449">
        <v>145584</v>
      </c>
      <c r="F169" s="449">
        <v>145584</v>
      </c>
      <c r="G169" s="490">
        <f t="shared" si="4"/>
        <v>100</v>
      </c>
      <c r="H169" s="241" t="s">
        <v>838</v>
      </c>
    </row>
    <row r="170" spans="1:8">
      <c r="A170" s="238"/>
      <c r="B170" s="250" t="s">
        <v>766</v>
      </c>
      <c r="C170" s="250" t="s">
        <v>837</v>
      </c>
      <c r="D170" s="354"/>
      <c r="E170" s="449">
        <f>E171</f>
        <v>150000</v>
      </c>
      <c r="F170" s="449">
        <f>F171</f>
        <v>150000</v>
      </c>
      <c r="G170" s="490"/>
      <c r="H170" s="241"/>
    </row>
    <row r="171" spans="1:8">
      <c r="A171" s="238"/>
      <c r="B171" s="250"/>
      <c r="C171" s="250"/>
      <c r="D171" s="354">
        <v>620</v>
      </c>
      <c r="E171" s="449">
        <v>150000</v>
      </c>
      <c r="F171" s="449">
        <v>150000</v>
      </c>
      <c r="G171" s="490">
        <f t="shared" si="4"/>
        <v>100</v>
      </c>
      <c r="H171" s="241" t="s">
        <v>839</v>
      </c>
    </row>
    <row r="172" spans="1:8" ht="82.5" customHeight="1">
      <c r="A172" s="238" t="s">
        <v>840</v>
      </c>
      <c r="B172" s="250"/>
      <c r="C172" s="352" t="s">
        <v>841</v>
      </c>
      <c r="D172" s="353"/>
      <c r="E172" s="448">
        <f>E173+E175+E180+E183</f>
        <v>13833566.18</v>
      </c>
      <c r="F172" s="448">
        <f>F173+F175+F180+F183</f>
        <v>12361795.58</v>
      </c>
      <c r="G172" s="489">
        <f t="shared" si="4"/>
        <v>89.360873538684302</v>
      </c>
      <c r="H172" s="237"/>
    </row>
    <row r="173" spans="1:8" ht="31.2" customHeight="1">
      <c r="A173" s="238"/>
      <c r="B173" s="250" t="s">
        <v>782</v>
      </c>
      <c r="C173" s="250" t="s">
        <v>842</v>
      </c>
      <c r="D173" s="354"/>
      <c r="E173" s="449">
        <f>E174</f>
        <v>2502709.62</v>
      </c>
      <c r="F173" s="449">
        <f>F174</f>
        <v>2406665.4300000002</v>
      </c>
      <c r="G173" s="490">
        <f t="shared" si="4"/>
        <v>96.162391783989719</v>
      </c>
      <c r="H173" s="241"/>
    </row>
    <row r="174" spans="1:8" ht="28.95" customHeight="1">
      <c r="A174" s="238"/>
      <c r="B174" s="250"/>
      <c r="C174" s="250"/>
      <c r="D174" s="354">
        <v>120</v>
      </c>
      <c r="E174" s="449">
        <v>2502709.62</v>
      </c>
      <c r="F174" s="449">
        <v>2406665.4300000002</v>
      </c>
      <c r="G174" s="490">
        <f t="shared" si="4"/>
        <v>96.162391783989719</v>
      </c>
      <c r="H174" s="241" t="s">
        <v>843</v>
      </c>
    </row>
    <row r="175" spans="1:8" ht="22.95" customHeight="1">
      <c r="A175" s="238"/>
      <c r="B175" s="250" t="s">
        <v>782</v>
      </c>
      <c r="C175" s="250" t="s">
        <v>844</v>
      </c>
      <c r="D175" s="354"/>
      <c r="E175" s="449">
        <f>E176+E177+E178+E179</f>
        <v>10760698.560000001</v>
      </c>
      <c r="F175" s="449">
        <f>F176+F177+F178+F179</f>
        <v>9567413.9000000004</v>
      </c>
      <c r="G175" s="490">
        <f t="shared" si="4"/>
        <v>88.910713804067385</v>
      </c>
      <c r="H175" s="241"/>
    </row>
    <row r="176" spans="1:8">
      <c r="A176" s="238"/>
      <c r="B176" s="250"/>
      <c r="C176" s="250"/>
      <c r="D176" s="354">
        <v>110</v>
      </c>
      <c r="E176" s="449">
        <v>7875711.7599999998</v>
      </c>
      <c r="F176" s="449">
        <v>7125331.04</v>
      </c>
      <c r="G176" s="490">
        <f t="shared" si="4"/>
        <v>90.47221707870122</v>
      </c>
      <c r="H176" s="241" t="s">
        <v>845</v>
      </c>
    </row>
    <row r="177" spans="1:8" ht="74.400000000000006" customHeight="1">
      <c r="A177" s="238"/>
      <c r="B177" s="250"/>
      <c r="C177" s="250"/>
      <c r="D177" s="354">
        <v>240</v>
      </c>
      <c r="E177" s="449">
        <v>2867041</v>
      </c>
      <c r="F177" s="449">
        <v>2424137.06</v>
      </c>
      <c r="G177" s="490">
        <f t="shared" si="4"/>
        <v>84.551879795231386</v>
      </c>
      <c r="H177" s="241" t="s">
        <v>846</v>
      </c>
    </row>
    <row r="178" spans="1:8" ht="25.5" customHeight="1">
      <c r="A178" s="238"/>
      <c r="B178" s="250"/>
      <c r="C178" s="250"/>
      <c r="D178" s="354">
        <v>830</v>
      </c>
      <c r="E178" s="449">
        <v>12445.8</v>
      </c>
      <c r="F178" s="449">
        <v>12445.8</v>
      </c>
      <c r="G178" s="490">
        <f t="shared" si="4"/>
        <v>100</v>
      </c>
      <c r="H178" s="241" t="s">
        <v>847</v>
      </c>
    </row>
    <row r="179" spans="1:8" ht="29.25" customHeight="1">
      <c r="A179" s="238"/>
      <c r="B179" s="250"/>
      <c r="C179" s="250"/>
      <c r="D179" s="354">
        <v>850</v>
      </c>
      <c r="E179" s="449">
        <v>5500</v>
      </c>
      <c r="F179" s="449">
        <v>5500</v>
      </c>
      <c r="G179" s="490">
        <f t="shared" si="4"/>
        <v>100</v>
      </c>
      <c r="H179" s="241" t="s">
        <v>848</v>
      </c>
    </row>
    <row r="180" spans="1:8" ht="34.5" customHeight="1">
      <c r="A180" s="238"/>
      <c r="B180" s="250" t="s">
        <v>782</v>
      </c>
      <c r="C180" s="250" t="s">
        <v>849</v>
      </c>
      <c r="D180" s="354"/>
      <c r="E180" s="449">
        <f>E181+E182</f>
        <v>280158</v>
      </c>
      <c r="F180" s="449">
        <f>F181+F182</f>
        <v>272083.25</v>
      </c>
      <c r="G180" s="490">
        <f t="shared" si="4"/>
        <v>97.117787105847412</v>
      </c>
      <c r="H180" s="241"/>
    </row>
    <row r="181" spans="1:8">
      <c r="A181" s="238"/>
      <c r="B181" s="250"/>
      <c r="C181" s="250"/>
      <c r="D181" s="354">
        <v>120</v>
      </c>
      <c r="E181" s="449">
        <v>280158</v>
      </c>
      <c r="F181" s="449">
        <v>272083.25</v>
      </c>
      <c r="G181" s="490">
        <f t="shared" si="4"/>
        <v>97.117787105847412</v>
      </c>
      <c r="H181" s="241" t="s">
        <v>850</v>
      </c>
    </row>
    <row r="182" spans="1:8" ht="30" customHeight="1">
      <c r="A182" s="238"/>
      <c r="B182" s="250"/>
      <c r="C182" s="250"/>
      <c r="D182" s="354">
        <v>240</v>
      </c>
      <c r="E182" s="449"/>
      <c r="F182" s="449"/>
      <c r="G182" s="490"/>
      <c r="H182" s="241"/>
    </row>
    <row r="183" spans="1:8" ht="32.25" customHeight="1">
      <c r="A183" s="238"/>
      <c r="B183" s="250" t="s">
        <v>782</v>
      </c>
      <c r="C183" s="250" t="s">
        <v>851</v>
      </c>
      <c r="D183" s="354"/>
      <c r="E183" s="449">
        <f>E184</f>
        <v>290000</v>
      </c>
      <c r="F183" s="449">
        <f>F184</f>
        <v>115633</v>
      </c>
      <c r="G183" s="490">
        <f t="shared" si="4"/>
        <v>39.873448275862067</v>
      </c>
      <c r="H183" s="241"/>
    </row>
    <row r="184" spans="1:8" ht="19.2" customHeight="1">
      <c r="A184" s="238"/>
      <c r="B184" s="250"/>
      <c r="C184" s="250"/>
      <c r="D184" s="354">
        <v>240</v>
      </c>
      <c r="E184" s="449">
        <v>290000</v>
      </c>
      <c r="F184" s="449">
        <v>115633</v>
      </c>
      <c r="G184" s="490">
        <f t="shared" si="4"/>
        <v>39.873448275862067</v>
      </c>
      <c r="H184" s="241" t="s">
        <v>852</v>
      </c>
    </row>
    <row r="185" spans="1:8" ht="63.75" customHeight="1">
      <c r="A185" s="245" t="s">
        <v>854</v>
      </c>
      <c r="B185" s="356"/>
      <c r="C185" s="357" t="s">
        <v>855</v>
      </c>
      <c r="D185" s="357"/>
      <c r="E185" s="358">
        <f>E187+E195+E208+E216+E220+E223</f>
        <v>161446769.64999998</v>
      </c>
      <c r="F185" s="358">
        <f>F187+F195+F208+F216+F220+F223</f>
        <v>158630785.16</v>
      </c>
      <c r="G185" s="359">
        <f>G186+G194+G216</f>
        <v>97.682998444613489</v>
      </c>
      <c r="H185" s="299"/>
    </row>
    <row r="186" spans="1:8" ht="63.75" customHeight="1">
      <c r="A186" s="245" t="s">
        <v>854</v>
      </c>
      <c r="B186" s="356" t="s">
        <v>794</v>
      </c>
      <c r="C186" s="357" t="s">
        <v>855</v>
      </c>
      <c r="D186" s="357"/>
      <c r="E186" s="358">
        <f>E187</f>
        <v>15901448.76</v>
      </c>
      <c r="F186" s="358">
        <f>F187</f>
        <v>15218474.59</v>
      </c>
      <c r="G186" s="360">
        <f>G187</f>
        <v>95.704956319967422</v>
      </c>
      <c r="H186" s="290"/>
    </row>
    <row r="187" spans="1:8" ht="72" customHeight="1">
      <c r="A187" s="245" t="s">
        <v>858</v>
      </c>
      <c r="B187" s="356" t="s">
        <v>794</v>
      </c>
      <c r="C187" s="357" t="s">
        <v>859</v>
      </c>
      <c r="D187" s="357" t="s">
        <v>856</v>
      </c>
      <c r="E187" s="358">
        <f>E188+E190+E192</f>
        <v>15901448.76</v>
      </c>
      <c r="F187" s="358">
        <f>F188+F190+F192</f>
        <v>15218474.59</v>
      </c>
      <c r="G187" s="361">
        <f t="shared" ref="G187:G193" si="5">F187/E187*100</f>
        <v>95.704956319967422</v>
      </c>
      <c r="H187" s="290"/>
    </row>
    <row r="188" spans="1:8" ht="36" customHeight="1">
      <c r="A188" s="246"/>
      <c r="B188" s="362" t="s">
        <v>794</v>
      </c>
      <c r="C188" s="363" t="s">
        <v>860</v>
      </c>
      <c r="D188" s="363" t="s">
        <v>856</v>
      </c>
      <c r="E188" s="364">
        <f>E189</f>
        <v>14228648.76</v>
      </c>
      <c r="F188" s="364">
        <f>F189</f>
        <v>13545674.59</v>
      </c>
      <c r="G188" s="361">
        <f t="shared" si="5"/>
        <v>95.200006820605495</v>
      </c>
      <c r="H188" s="291"/>
    </row>
    <row r="189" spans="1:8" ht="150.6" customHeight="1">
      <c r="A189" s="246"/>
      <c r="B189" s="362"/>
      <c r="C189" s="363"/>
      <c r="D189" s="363" t="s">
        <v>857</v>
      </c>
      <c r="E189" s="364">
        <v>14228648.76</v>
      </c>
      <c r="F189" s="364">
        <v>13545674.59</v>
      </c>
      <c r="G189" s="361">
        <f t="shared" si="5"/>
        <v>95.200006820605495</v>
      </c>
      <c r="H189" s="292" t="s">
        <v>865</v>
      </c>
    </row>
    <row r="190" spans="1:8" ht="26.25" customHeight="1">
      <c r="A190" s="247"/>
      <c r="B190" s="365" t="s">
        <v>794</v>
      </c>
      <c r="C190" s="366" t="s">
        <v>861</v>
      </c>
      <c r="D190" s="366" t="s">
        <v>856</v>
      </c>
      <c r="E190" s="367">
        <f t="shared" ref="E190:F190" si="6">E191</f>
        <v>1511200</v>
      </c>
      <c r="F190" s="367">
        <f t="shared" si="6"/>
        <v>1511200</v>
      </c>
      <c r="G190" s="361">
        <f t="shared" si="5"/>
        <v>100</v>
      </c>
      <c r="H190" s="293"/>
    </row>
    <row r="191" spans="1:8" ht="27" customHeight="1">
      <c r="A191" s="248"/>
      <c r="B191" s="368"/>
      <c r="C191" s="369"/>
      <c r="D191" s="369" t="s">
        <v>857</v>
      </c>
      <c r="E191" s="370">
        <v>1511200</v>
      </c>
      <c r="F191" s="370">
        <v>1511200</v>
      </c>
      <c r="G191" s="361">
        <f t="shared" si="5"/>
        <v>100</v>
      </c>
      <c r="H191" s="294" t="s">
        <v>862</v>
      </c>
    </row>
    <row r="192" spans="1:8" ht="26.25" customHeight="1">
      <c r="A192" s="288"/>
      <c r="B192" s="371" t="s">
        <v>794</v>
      </c>
      <c r="C192" s="371" t="s">
        <v>863</v>
      </c>
      <c r="D192" s="372" t="s">
        <v>856</v>
      </c>
      <c r="E192" s="373">
        <f>E193</f>
        <v>161600</v>
      </c>
      <c r="F192" s="373">
        <f t="shared" ref="F192" si="7">F193</f>
        <v>161600</v>
      </c>
      <c r="G192" s="374">
        <f t="shared" si="5"/>
        <v>100</v>
      </c>
      <c r="H192" s="294"/>
    </row>
    <row r="193" spans="1:8" ht="26.25" customHeight="1">
      <c r="A193" s="249"/>
      <c r="B193" s="375"/>
      <c r="C193" s="375"/>
      <c r="D193" s="376">
        <v>610</v>
      </c>
      <c r="E193" s="377">
        <v>161600</v>
      </c>
      <c r="F193" s="377">
        <v>161600</v>
      </c>
      <c r="G193" s="378">
        <f t="shared" si="5"/>
        <v>100</v>
      </c>
      <c r="H193" s="294" t="s">
        <v>864</v>
      </c>
    </row>
    <row r="194" spans="1:8" s="252" customFormat="1" ht="34.799999999999997" outlineLevel="3">
      <c r="A194" s="303" t="s">
        <v>854</v>
      </c>
      <c r="B194" s="376" t="s">
        <v>866</v>
      </c>
      <c r="C194" s="376" t="s">
        <v>855</v>
      </c>
      <c r="D194" s="376" t="s">
        <v>856</v>
      </c>
      <c r="E194" s="377">
        <f>E195</f>
        <v>144339682.88999999</v>
      </c>
      <c r="F194" s="377">
        <f t="shared" ref="F194" si="8">F195</f>
        <v>142211514.06999999</v>
      </c>
      <c r="G194" s="379">
        <f t="shared" ref="G194:G201" si="9">F194/E194</f>
        <v>0.98525583001577011</v>
      </c>
      <c r="H194" s="291"/>
    </row>
    <row r="195" spans="1:8" s="252" customFormat="1" ht="60.75" customHeight="1" outlineLevel="4">
      <c r="A195" s="304" t="s">
        <v>867</v>
      </c>
      <c r="B195" s="380" t="s">
        <v>866</v>
      </c>
      <c r="C195" s="380" t="s">
        <v>868</v>
      </c>
      <c r="D195" s="380" t="s">
        <v>856</v>
      </c>
      <c r="E195" s="381">
        <f>E196+E198+E200+E202+E204+E206+E210+E212+E214</f>
        <v>144339682.88999999</v>
      </c>
      <c r="F195" s="381">
        <f>F196+F198+F200+F202+F204+F206+F210+F212+F214</f>
        <v>142211514.06999999</v>
      </c>
      <c r="G195" s="382">
        <f t="shared" si="9"/>
        <v>0.98525583001577011</v>
      </c>
      <c r="H195" s="291"/>
    </row>
    <row r="196" spans="1:8" s="252" customFormat="1" ht="34.799999999999997" outlineLevel="5">
      <c r="A196" s="305" t="s">
        <v>869</v>
      </c>
      <c r="B196" s="363" t="s">
        <v>866</v>
      </c>
      <c r="C196" s="363" t="s">
        <v>870</v>
      </c>
      <c r="D196" s="363" t="s">
        <v>856</v>
      </c>
      <c r="E196" s="364">
        <f>E197</f>
        <v>98107871.299999997</v>
      </c>
      <c r="F196" s="364">
        <f>F197</f>
        <v>96410338.519999996</v>
      </c>
      <c r="G196" s="383">
        <f t="shared" si="9"/>
        <v>0.98269728251661703</v>
      </c>
      <c r="H196" s="291"/>
    </row>
    <row r="197" spans="1:8" s="252" customFormat="1" ht="328.95" customHeight="1" outlineLevel="6">
      <c r="A197" s="305" t="s">
        <v>871</v>
      </c>
      <c r="B197" s="363" t="s">
        <v>866</v>
      </c>
      <c r="C197" s="363" t="s">
        <v>870</v>
      </c>
      <c r="D197" s="363" t="s">
        <v>857</v>
      </c>
      <c r="E197" s="364">
        <v>98107871.299999997</v>
      </c>
      <c r="F197" s="364">
        <v>96410338.519999996</v>
      </c>
      <c r="G197" s="383">
        <f t="shared" si="9"/>
        <v>0.98269728251661703</v>
      </c>
      <c r="H197" s="292" t="s">
        <v>908</v>
      </c>
    </row>
    <row r="198" spans="1:8" s="252" customFormat="1" ht="81" customHeight="1" outlineLevel="5">
      <c r="A198" s="305" t="s">
        <v>872</v>
      </c>
      <c r="B198" s="362" t="s">
        <v>866</v>
      </c>
      <c r="C198" s="363" t="s">
        <v>874</v>
      </c>
      <c r="D198" s="363" t="s">
        <v>856</v>
      </c>
      <c r="E198" s="364">
        <f>E199</f>
        <v>3276842.59</v>
      </c>
      <c r="F198" s="364">
        <f t="shared" ref="F198" si="10">F199</f>
        <v>3276842.59</v>
      </c>
      <c r="G198" s="383">
        <f t="shared" si="9"/>
        <v>1</v>
      </c>
      <c r="H198" s="292"/>
    </row>
    <row r="199" spans="1:8" s="252" customFormat="1" ht="146.25" customHeight="1" outlineLevel="5">
      <c r="A199" s="305" t="s">
        <v>873</v>
      </c>
      <c r="B199" s="362" t="s">
        <v>866</v>
      </c>
      <c r="C199" s="363" t="s">
        <v>874</v>
      </c>
      <c r="D199" s="363">
        <v>610</v>
      </c>
      <c r="E199" s="364">
        <v>3276842.59</v>
      </c>
      <c r="F199" s="364">
        <v>3276842.59</v>
      </c>
      <c r="G199" s="383">
        <f t="shared" si="9"/>
        <v>1</v>
      </c>
      <c r="H199" s="292" t="s">
        <v>1078</v>
      </c>
    </row>
    <row r="200" spans="1:8" s="252" customFormat="1" ht="83.25" customHeight="1" outlineLevel="5">
      <c r="A200" s="246" t="s">
        <v>917</v>
      </c>
      <c r="B200" s="362" t="s">
        <v>866</v>
      </c>
      <c r="C200" s="384" t="s">
        <v>916</v>
      </c>
      <c r="D200" s="363" t="s">
        <v>856</v>
      </c>
      <c r="E200" s="364">
        <f>E201</f>
        <v>5910410</v>
      </c>
      <c r="F200" s="364">
        <f t="shared" ref="F200" si="11">F201</f>
        <v>5910410</v>
      </c>
      <c r="G200" s="383">
        <f t="shared" si="9"/>
        <v>1</v>
      </c>
      <c r="H200" s="292"/>
    </row>
    <row r="201" spans="1:8" s="252" customFormat="1" ht="27.75" customHeight="1" outlineLevel="5">
      <c r="A201" s="305" t="s">
        <v>873</v>
      </c>
      <c r="B201" s="362" t="s">
        <v>866</v>
      </c>
      <c r="C201" s="384" t="s">
        <v>916</v>
      </c>
      <c r="D201" s="363">
        <v>610</v>
      </c>
      <c r="E201" s="385">
        <v>5910410</v>
      </c>
      <c r="F201" s="385">
        <v>5910410</v>
      </c>
      <c r="G201" s="383">
        <f t="shared" si="9"/>
        <v>1</v>
      </c>
      <c r="H201" s="291"/>
    </row>
    <row r="202" spans="1:8" s="252" customFormat="1" ht="82.5" customHeight="1" outlineLevel="5">
      <c r="A202" s="305" t="s">
        <v>875</v>
      </c>
      <c r="B202" s="363" t="s">
        <v>866</v>
      </c>
      <c r="C202" s="363" t="s">
        <v>876</v>
      </c>
      <c r="D202" s="363" t="s">
        <v>856</v>
      </c>
      <c r="E202" s="386">
        <f>E203</f>
        <v>29473793</v>
      </c>
      <c r="F202" s="386">
        <f t="shared" ref="F202" si="12">F203</f>
        <v>29070757.359999999</v>
      </c>
      <c r="G202" s="383">
        <f>F203/E203</f>
        <v>0.98632562697308757</v>
      </c>
      <c r="H202" s="291"/>
    </row>
    <row r="203" spans="1:8" s="252" customFormat="1" ht="210" customHeight="1" outlineLevel="6">
      <c r="A203" s="305" t="s">
        <v>871</v>
      </c>
      <c r="B203" s="363" t="s">
        <v>866</v>
      </c>
      <c r="C203" s="363" t="s">
        <v>876</v>
      </c>
      <c r="D203" s="363" t="s">
        <v>857</v>
      </c>
      <c r="E203" s="377">
        <v>29473793</v>
      </c>
      <c r="F203" s="377">
        <v>29070757.359999999</v>
      </c>
      <c r="G203" s="383">
        <f>F203/E203*100%</f>
        <v>0.98632562697308757</v>
      </c>
      <c r="H203" s="292" t="s">
        <v>918</v>
      </c>
    </row>
    <row r="204" spans="1:8" s="252" customFormat="1" ht="45" customHeight="1" outlineLevel="5">
      <c r="A204" s="305" t="s">
        <v>877</v>
      </c>
      <c r="B204" s="363" t="s">
        <v>866</v>
      </c>
      <c r="C204" s="363" t="s">
        <v>878</v>
      </c>
      <c r="D204" s="363" t="s">
        <v>856</v>
      </c>
      <c r="E204" s="364">
        <f>E205</f>
        <v>5320462</v>
      </c>
      <c r="F204" s="364">
        <f>F205</f>
        <v>5292861.5999999996</v>
      </c>
      <c r="G204" s="383">
        <f t="shared" ref="G204:G218" si="13">F204/E204</f>
        <v>0.99481240538885529</v>
      </c>
      <c r="H204" s="291"/>
    </row>
    <row r="205" spans="1:8" s="252" customFormat="1" ht="76.5" customHeight="1" outlineLevel="6">
      <c r="A205" s="305" t="s">
        <v>871</v>
      </c>
      <c r="B205" s="363" t="s">
        <v>866</v>
      </c>
      <c r="C205" s="363" t="s">
        <v>878</v>
      </c>
      <c r="D205" s="363" t="s">
        <v>857</v>
      </c>
      <c r="E205" s="364">
        <v>5320462</v>
      </c>
      <c r="F205" s="364">
        <v>5292861.5999999996</v>
      </c>
      <c r="G205" s="383">
        <f t="shared" si="13"/>
        <v>0.99481240538885529</v>
      </c>
      <c r="H205" s="292" t="s">
        <v>879</v>
      </c>
    </row>
    <row r="206" spans="1:8" s="252" customFormat="1" ht="61.5" customHeight="1" outlineLevel="5">
      <c r="A206" s="305" t="s">
        <v>880</v>
      </c>
      <c r="B206" s="363" t="s">
        <v>866</v>
      </c>
      <c r="C206" s="363" t="s">
        <v>881</v>
      </c>
      <c r="D206" s="363" t="s">
        <v>856</v>
      </c>
      <c r="E206" s="364">
        <f>E207</f>
        <v>270204</v>
      </c>
      <c r="F206" s="364">
        <f t="shared" ref="F206" si="14">F207</f>
        <v>270204</v>
      </c>
      <c r="G206" s="383">
        <f t="shared" si="13"/>
        <v>1</v>
      </c>
      <c r="H206" s="291"/>
    </row>
    <row r="207" spans="1:8" s="252" customFormat="1" ht="43.5" customHeight="1" outlineLevel="6">
      <c r="A207" s="305" t="s">
        <v>871</v>
      </c>
      <c r="B207" s="363" t="s">
        <v>866</v>
      </c>
      <c r="C207" s="363" t="s">
        <v>881</v>
      </c>
      <c r="D207" s="363" t="s">
        <v>857</v>
      </c>
      <c r="E207" s="364">
        <v>270204</v>
      </c>
      <c r="F207" s="364">
        <v>270204</v>
      </c>
      <c r="G207" s="383">
        <f t="shared" si="13"/>
        <v>1</v>
      </c>
      <c r="H207" s="292" t="s">
        <v>882</v>
      </c>
    </row>
    <row r="208" spans="1:8" s="252" customFormat="1" ht="41.25" customHeight="1" outlineLevel="5">
      <c r="A208" s="305" t="s">
        <v>883</v>
      </c>
      <c r="B208" s="363" t="s">
        <v>884</v>
      </c>
      <c r="C208" s="363" t="s">
        <v>885</v>
      </c>
      <c r="D208" s="363" t="s">
        <v>856</v>
      </c>
      <c r="E208" s="364">
        <f>E209</f>
        <v>502485</v>
      </c>
      <c r="F208" s="364">
        <f t="shared" ref="F208" si="15">F209</f>
        <v>502485</v>
      </c>
      <c r="G208" s="383">
        <f t="shared" si="13"/>
        <v>1</v>
      </c>
      <c r="H208" s="291"/>
    </row>
    <row r="209" spans="1:8" s="252" customFormat="1" ht="58.95" customHeight="1" outlineLevel="6">
      <c r="A209" s="306" t="s">
        <v>871</v>
      </c>
      <c r="B209" s="372" t="s">
        <v>884</v>
      </c>
      <c r="C209" s="372" t="s">
        <v>885</v>
      </c>
      <c r="D209" s="372" t="s">
        <v>857</v>
      </c>
      <c r="E209" s="385">
        <v>502485</v>
      </c>
      <c r="F209" s="385">
        <v>502485</v>
      </c>
      <c r="G209" s="387">
        <f t="shared" si="13"/>
        <v>1</v>
      </c>
      <c r="H209" s="292" t="s">
        <v>886</v>
      </c>
    </row>
    <row r="210" spans="1:8" s="252" customFormat="1" ht="210.75" customHeight="1" outlineLevel="6">
      <c r="A210" s="246" t="s">
        <v>910</v>
      </c>
      <c r="B210" s="375" t="s">
        <v>866</v>
      </c>
      <c r="C210" s="375" t="s">
        <v>890</v>
      </c>
      <c r="D210" s="375" t="s">
        <v>856</v>
      </c>
      <c r="E210" s="377">
        <v>240000</v>
      </c>
      <c r="F210" s="377">
        <v>240000</v>
      </c>
      <c r="G210" s="379">
        <f t="shared" si="13"/>
        <v>1</v>
      </c>
      <c r="H210" s="292"/>
    </row>
    <row r="211" spans="1:8" s="252" customFormat="1" ht="27.75" customHeight="1" outlineLevel="6">
      <c r="A211" s="307" t="s">
        <v>871</v>
      </c>
      <c r="B211" s="388" t="s">
        <v>866</v>
      </c>
      <c r="C211" s="388" t="s">
        <v>890</v>
      </c>
      <c r="D211" s="388" t="s">
        <v>857</v>
      </c>
      <c r="E211" s="389">
        <v>240000</v>
      </c>
      <c r="F211" s="389">
        <v>240000</v>
      </c>
      <c r="G211" s="379">
        <f t="shared" si="13"/>
        <v>1</v>
      </c>
      <c r="H211" s="292" t="s">
        <v>891</v>
      </c>
    </row>
    <row r="212" spans="1:8" s="252" customFormat="1" ht="60.75" customHeight="1" outlineLevel="6">
      <c r="A212" s="246" t="s">
        <v>909</v>
      </c>
      <c r="B212" s="375" t="s">
        <v>866</v>
      </c>
      <c r="C212" s="375" t="s">
        <v>892</v>
      </c>
      <c r="D212" s="375" t="s">
        <v>856</v>
      </c>
      <c r="E212" s="377">
        <f t="shared" ref="E212" si="16">E213</f>
        <v>192500</v>
      </c>
      <c r="F212" s="377">
        <f>F213</f>
        <v>192500</v>
      </c>
      <c r="G212" s="379">
        <f t="shared" si="13"/>
        <v>1</v>
      </c>
      <c r="H212" s="292"/>
    </row>
    <row r="213" spans="1:8" s="252" customFormat="1" ht="45" customHeight="1" outlineLevel="6">
      <c r="A213" s="307" t="s">
        <v>871</v>
      </c>
      <c r="B213" s="375" t="s">
        <v>866</v>
      </c>
      <c r="C213" s="375" t="s">
        <v>892</v>
      </c>
      <c r="D213" s="375" t="s">
        <v>857</v>
      </c>
      <c r="E213" s="377">
        <v>192500</v>
      </c>
      <c r="F213" s="377">
        <v>192500</v>
      </c>
      <c r="G213" s="379">
        <f t="shared" si="13"/>
        <v>1</v>
      </c>
      <c r="H213" s="292" t="s">
        <v>893</v>
      </c>
    </row>
    <row r="214" spans="1:8" s="252" customFormat="1" ht="114.75" customHeight="1" outlineLevel="6">
      <c r="A214" s="308" t="s">
        <v>911</v>
      </c>
      <c r="B214" s="371" t="s">
        <v>866</v>
      </c>
      <c r="C214" s="371" t="s">
        <v>894</v>
      </c>
      <c r="D214" s="371" t="s">
        <v>856</v>
      </c>
      <c r="E214" s="373">
        <f t="shared" ref="E214" si="17">E215</f>
        <v>1547600</v>
      </c>
      <c r="F214" s="373">
        <f>F215</f>
        <v>1547600</v>
      </c>
      <c r="G214" s="390">
        <f t="shared" si="13"/>
        <v>1</v>
      </c>
      <c r="H214" s="292"/>
    </row>
    <row r="215" spans="1:8" s="252" customFormat="1" ht="57" customHeight="1" outlineLevel="6">
      <c r="A215" s="303" t="s">
        <v>871</v>
      </c>
      <c r="B215" s="375" t="s">
        <v>866</v>
      </c>
      <c r="C215" s="375" t="s">
        <v>894</v>
      </c>
      <c r="D215" s="375" t="s">
        <v>857</v>
      </c>
      <c r="E215" s="377">
        <v>1547600</v>
      </c>
      <c r="F215" s="377">
        <v>1547600</v>
      </c>
      <c r="G215" s="379">
        <f t="shared" si="13"/>
        <v>1</v>
      </c>
      <c r="H215" s="292" t="s">
        <v>895</v>
      </c>
    </row>
    <row r="216" spans="1:8" s="252" customFormat="1" ht="79.5" customHeight="1" outlineLevel="4">
      <c r="A216" s="303" t="s">
        <v>896</v>
      </c>
      <c r="B216" s="376" t="s">
        <v>884</v>
      </c>
      <c r="C216" s="376" t="s">
        <v>897</v>
      </c>
      <c r="D216" s="376" t="s">
        <v>856</v>
      </c>
      <c r="E216" s="377">
        <f>E217</f>
        <v>671153</v>
      </c>
      <c r="F216" s="377">
        <f>F217</f>
        <v>666311.5</v>
      </c>
      <c r="G216" s="379">
        <f t="shared" si="13"/>
        <v>0.99278629463028545</v>
      </c>
      <c r="H216" s="291"/>
    </row>
    <row r="217" spans="1:8" s="252" customFormat="1" ht="60" customHeight="1" outlineLevel="5">
      <c r="A217" s="304" t="s">
        <v>898</v>
      </c>
      <c r="B217" s="380" t="s">
        <v>884</v>
      </c>
      <c r="C217" s="380" t="s">
        <v>899</v>
      </c>
      <c r="D217" s="380" t="s">
        <v>856</v>
      </c>
      <c r="E217" s="381">
        <f>E218</f>
        <v>671153</v>
      </c>
      <c r="F217" s="381">
        <f t="shared" ref="F217" si="18">F218</f>
        <v>666311.5</v>
      </c>
      <c r="G217" s="382">
        <f t="shared" si="13"/>
        <v>0.99278629463028545</v>
      </c>
      <c r="H217" s="292" t="s">
        <v>900</v>
      </c>
    </row>
    <row r="218" spans="1:8" s="252" customFormat="1" ht="46.5" customHeight="1" outlineLevel="6">
      <c r="A218" s="305" t="s">
        <v>901</v>
      </c>
      <c r="B218" s="363" t="s">
        <v>884</v>
      </c>
      <c r="C218" s="363" t="s">
        <v>899</v>
      </c>
      <c r="D218" s="363" t="s">
        <v>100</v>
      </c>
      <c r="E218" s="364">
        <v>671153</v>
      </c>
      <c r="F218" s="364">
        <v>666311.5</v>
      </c>
      <c r="G218" s="383">
        <f t="shared" si="13"/>
        <v>0.99278629463028545</v>
      </c>
      <c r="H218" s="292" t="s">
        <v>902</v>
      </c>
    </row>
    <row r="219" spans="1:8" s="252" customFormat="1" ht="95.25" customHeight="1" outlineLevel="6">
      <c r="A219" s="333" t="s">
        <v>919</v>
      </c>
      <c r="B219" s="363" t="s">
        <v>884</v>
      </c>
      <c r="C219" s="384" t="s">
        <v>1001</v>
      </c>
      <c r="D219" s="363" t="s">
        <v>856</v>
      </c>
      <c r="E219" s="364">
        <f>E220</f>
        <v>32000</v>
      </c>
      <c r="F219" s="364">
        <f t="shared" ref="F219" si="19">F220</f>
        <v>32000</v>
      </c>
      <c r="G219" s="379">
        <f>F219/E219</f>
        <v>1</v>
      </c>
      <c r="H219" s="292"/>
    </row>
    <row r="220" spans="1:8" s="252" customFormat="1" ht="77.25" customHeight="1" outlineLevel="6">
      <c r="A220" s="333" t="s">
        <v>1000</v>
      </c>
      <c r="B220" s="372" t="s">
        <v>884</v>
      </c>
      <c r="C220" s="375" t="s">
        <v>888</v>
      </c>
      <c r="D220" s="363" t="s">
        <v>856</v>
      </c>
      <c r="E220" s="377">
        <f>E221</f>
        <v>32000</v>
      </c>
      <c r="F220" s="377">
        <f>F221</f>
        <v>32000</v>
      </c>
      <c r="G220" s="379">
        <f>F220/E220</f>
        <v>1</v>
      </c>
      <c r="H220" s="292"/>
    </row>
    <row r="221" spans="1:8" s="252" customFormat="1" ht="46.5" customHeight="1" outlineLevel="6">
      <c r="A221" s="303" t="s">
        <v>887</v>
      </c>
      <c r="B221" s="375" t="s">
        <v>884</v>
      </c>
      <c r="C221" s="375" t="s">
        <v>888</v>
      </c>
      <c r="D221" s="375" t="s">
        <v>856</v>
      </c>
      <c r="E221" s="377">
        <f>E222</f>
        <v>32000</v>
      </c>
      <c r="F221" s="377">
        <f t="shared" ref="F221" si="20">F222</f>
        <v>32000</v>
      </c>
      <c r="G221" s="379">
        <f>F221/E221</f>
        <v>1</v>
      </c>
      <c r="H221" s="292"/>
    </row>
    <row r="222" spans="1:8" s="252" customFormat="1" ht="27.75" customHeight="1" outlineLevel="6">
      <c r="A222" s="307" t="s">
        <v>871</v>
      </c>
      <c r="B222" s="391" t="s">
        <v>884</v>
      </c>
      <c r="C222" s="388" t="s">
        <v>888</v>
      </c>
      <c r="D222" s="388" t="s">
        <v>857</v>
      </c>
      <c r="E222" s="389">
        <v>32000</v>
      </c>
      <c r="F222" s="389">
        <v>32000</v>
      </c>
      <c r="G222" s="392">
        <f>F222/E222</f>
        <v>1</v>
      </c>
      <c r="H222" s="292" t="s">
        <v>889</v>
      </c>
    </row>
    <row r="223" spans="1:8" ht="78" customHeight="1">
      <c r="A223" s="246" t="s">
        <v>912</v>
      </c>
      <c r="B223" s="384" t="s">
        <v>884</v>
      </c>
      <c r="C223" s="384" t="s">
        <v>914</v>
      </c>
      <c r="D223" s="380" t="s">
        <v>856</v>
      </c>
      <c r="E223" s="364">
        <v>0</v>
      </c>
      <c r="F223" s="364">
        <v>0</v>
      </c>
      <c r="G223" s="379">
        <v>0</v>
      </c>
      <c r="H223" s="253"/>
    </row>
    <row r="224" spans="1:8" ht="100.5" customHeight="1">
      <c r="A224" s="246" t="s">
        <v>913</v>
      </c>
      <c r="B224" s="384" t="s">
        <v>884</v>
      </c>
      <c r="C224" s="384" t="s">
        <v>915</v>
      </c>
      <c r="D224" s="380" t="s">
        <v>856</v>
      </c>
      <c r="E224" s="364">
        <v>0</v>
      </c>
      <c r="F224" s="364">
        <v>0</v>
      </c>
      <c r="G224" s="379">
        <v>0</v>
      </c>
      <c r="H224" s="253"/>
    </row>
    <row r="225" spans="1:8" ht="26.25" customHeight="1">
      <c r="A225" s="303" t="s">
        <v>871</v>
      </c>
      <c r="B225" s="384" t="s">
        <v>884</v>
      </c>
      <c r="C225" s="384" t="s">
        <v>915</v>
      </c>
      <c r="D225" s="336">
        <v>610</v>
      </c>
      <c r="E225" s="364">
        <v>0</v>
      </c>
      <c r="F225" s="364">
        <v>0</v>
      </c>
      <c r="G225" s="379">
        <v>0</v>
      </c>
      <c r="H225" s="253"/>
    </row>
    <row r="226" spans="1:8" ht="78" customHeight="1">
      <c r="A226" s="254" t="s">
        <v>0</v>
      </c>
      <c r="B226" s="342"/>
      <c r="C226" s="424" t="s">
        <v>1</v>
      </c>
      <c r="D226" s="424"/>
      <c r="E226" s="429">
        <f>E227+E229+E230+E231</f>
        <v>4731380.2200000007</v>
      </c>
      <c r="F226" s="429">
        <f>F227+F229+F230+F231</f>
        <v>4219529.16</v>
      </c>
      <c r="G226" s="393">
        <f>F226/E226*100</f>
        <v>89.181781294254122</v>
      </c>
      <c r="H226" s="255"/>
    </row>
    <row r="227" spans="1:8" ht="48" customHeight="1">
      <c r="A227" s="256" t="s">
        <v>2</v>
      </c>
      <c r="B227" s="342" t="s">
        <v>3</v>
      </c>
      <c r="C227" s="342" t="s">
        <v>4</v>
      </c>
      <c r="D227" s="342"/>
      <c r="E227" s="349">
        <f>E228</f>
        <v>2251280.2200000002</v>
      </c>
      <c r="F227" s="349">
        <f>F228</f>
        <v>2244980.2200000002</v>
      </c>
      <c r="G227" s="393">
        <f t="shared" ref="G227:G292" si="21">F227/E227*100</f>
        <v>99.720159225669377</v>
      </c>
      <c r="H227" s="257"/>
    </row>
    <row r="228" spans="1:8" ht="111" customHeight="1">
      <c r="A228" s="256" t="s">
        <v>5</v>
      </c>
      <c r="B228" s="342" t="s">
        <v>3</v>
      </c>
      <c r="C228" s="342" t="s">
        <v>4</v>
      </c>
      <c r="D228" s="342" t="s">
        <v>6</v>
      </c>
      <c r="E228" s="349">
        <v>2251280.2200000002</v>
      </c>
      <c r="F228" s="349">
        <v>2244980.2200000002</v>
      </c>
      <c r="G228" s="393">
        <f t="shared" si="21"/>
        <v>99.720159225669377</v>
      </c>
      <c r="H228" s="257" t="s">
        <v>717</v>
      </c>
    </row>
    <row r="229" spans="1:8" ht="55.2" customHeight="1">
      <c r="A229" s="256" t="s">
        <v>595</v>
      </c>
      <c r="B229" s="394" t="s">
        <v>3</v>
      </c>
      <c r="C229" s="342" t="s">
        <v>596</v>
      </c>
      <c r="D229" s="394" t="s">
        <v>6</v>
      </c>
      <c r="E229" s="349">
        <v>115300</v>
      </c>
      <c r="F229" s="349">
        <v>115290</v>
      </c>
      <c r="G229" s="393">
        <f t="shared" si="21"/>
        <v>99.991326973113615</v>
      </c>
      <c r="H229" s="257" t="s">
        <v>597</v>
      </c>
    </row>
    <row r="230" spans="1:8" ht="127.95" customHeight="1">
      <c r="A230" s="256" t="s">
        <v>1072</v>
      </c>
      <c r="B230" s="394" t="s">
        <v>3</v>
      </c>
      <c r="C230" s="342" t="s">
        <v>679</v>
      </c>
      <c r="D230" s="394" t="s">
        <v>6</v>
      </c>
      <c r="E230" s="341">
        <v>1400000</v>
      </c>
      <c r="F230" s="341">
        <v>894458.94</v>
      </c>
      <c r="G230" s="393"/>
      <c r="H230" s="258" t="s">
        <v>1079</v>
      </c>
    </row>
    <row r="231" spans="1:8" ht="127.95" customHeight="1">
      <c r="A231" s="309" t="s">
        <v>644</v>
      </c>
      <c r="B231" s="394" t="s">
        <v>3</v>
      </c>
      <c r="C231" s="342" t="s">
        <v>645</v>
      </c>
      <c r="D231" s="394" t="s">
        <v>6</v>
      </c>
      <c r="E231" s="341">
        <v>964800</v>
      </c>
      <c r="F231" s="341">
        <v>964800</v>
      </c>
      <c r="G231" s="393"/>
      <c r="H231" s="257" t="s">
        <v>675</v>
      </c>
    </row>
    <row r="232" spans="1:8" ht="81.599999999999994" customHeight="1">
      <c r="A232" s="259" t="s">
        <v>8</v>
      </c>
      <c r="B232" s="424"/>
      <c r="C232" s="424" t="s">
        <v>9</v>
      </c>
      <c r="D232" s="424"/>
      <c r="E232" s="429">
        <f>E233+E239</f>
        <v>1043984.52</v>
      </c>
      <c r="F232" s="429">
        <f>F233+F239</f>
        <v>983863.35</v>
      </c>
      <c r="G232" s="393">
        <f t="shared" si="21"/>
        <v>94.241181852006775</v>
      </c>
      <c r="H232" s="255"/>
    </row>
    <row r="233" spans="1:8" ht="46.5" customHeight="1">
      <c r="A233" s="260" t="s">
        <v>10</v>
      </c>
      <c r="B233" s="394" t="s">
        <v>11</v>
      </c>
      <c r="C233" s="342" t="s">
        <v>12</v>
      </c>
      <c r="D233" s="394"/>
      <c r="E233" s="395">
        <f>E234</f>
        <v>871278.52</v>
      </c>
      <c r="F233" s="395">
        <f>F234</f>
        <v>811157.35</v>
      </c>
      <c r="G233" s="393">
        <f t="shared" si="21"/>
        <v>93.099661173788604</v>
      </c>
      <c r="H233" s="257"/>
    </row>
    <row r="234" spans="1:8" ht="44.25" customHeight="1">
      <c r="A234" s="310" t="s">
        <v>5</v>
      </c>
      <c r="B234" s="394" t="s">
        <v>11</v>
      </c>
      <c r="C234" s="342" t="s">
        <v>12</v>
      </c>
      <c r="D234" s="394" t="s">
        <v>6</v>
      </c>
      <c r="E234" s="349">
        <f>E235+E236+E237+E238</f>
        <v>871278.52</v>
      </c>
      <c r="F234" s="349">
        <f>F235+F236+F237</f>
        <v>811157.35</v>
      </c>
      <c r="G234" s="393">
        <f t="shared" si="21"/>
        <v>93.099661173788604</v>
      </c>
      <c r="H234" s="257"/>
    </row>
    <row r="235" spans="1:8" ht="95.4" customHeight="1">
      <c r="A235" s="311"/>
      <c r="B235" s="394"/>
      <c r="C235" s="342"/>
      <c r="D235" s="394"/>
      <c r="E235" s="396">
        <v>180686.5</v>
      </c>
      <c r="F235" s="349">
        <v>149165.32999999999</v>
      </c>
      <c r="G235" s="393">
        <f t="shared" si="21"/>
        <v>82.554773046132382</v>
      </c>
      <c r="H235" s="257" t="s">
        <v>1010</v>
      </c>
    </row>
    <row r="236" spans="1:8" ht="29.4" customHeight="1">
      <c r="A236" s="311"/>
      <c r="B236" s="394"/>
      <c r="C236" s="342"/>
      <c r="D236" s="394"/>
      <c r="E236" s="396">
        <v>590192.02</v>
      </c>
      <c r="F236" s="349">
        <v>590192.02</v>
      </c>
      <c r="G236" s="393">
        <f t="shared" si="21"/>
        <v>100</v>
      </c>
      <c r="H236" s="257" t="s">
        <v>676</v>
      </c>
    </row>
    <row r="237" spans="1:8" ht="72.599999999999994" customHeight="1">
      <c r="A237" s="261"/>
      <c r="B237" s="394"/>
      <c r="C237" s="342"/>
      <c r="D237" s="394"/>
      <c r="E237" s="396">
        <v>90400</v>
      </c>
      <c r="F237" s="349">
        <v>71800</v>
      </c>
      <c r="G237" s="393">
        <f t="shared" si="21"/>
        <v>79.424778761061944</v>
      </c>
      <c r="H237" s="257" t="s">
        <v>718</v>
      </c>
    </row>
    <row r="238" spans="1:8" ht="28.5" customHeight="1">
      <c r="A238" s="261"/>
      <c r="B238" s="397"/>
      <c r="C238" s="398"/>
      <c r="D238" s="397"/>
      <c r="E238" s="399">
        <v>10000</v>
      </c>
      <c r="F238" s="400">
        <v>0</v>
      </c>
      <c r="G238" s="393">
        <f t="shared" si="21"/>
        <v>0</v>
      </c>
      <c r="H238" s="257" t="s">
        <v>1080</v>
      </c>
    </row>
    <row r="239" spans="1:8" ht="60" customHeight="1">
      <c r="A239" s="261" t="s">
        <v>1011</v>
      </c>
      <c r="B239" s="397" t="s">
        <v>11</v>
      </c>
      <c r="C239" s="398" t="s">
        <v>646</v>
      </c>
      <c r="D239" s="397" t="s">
        <v>6</v>
      </c>
      <c r="E239" s="399">
        <v>172706</v>
      </c>
      <c r="F239" s="400">
        <v>172706</v>
      </c>
      <c r="G239" s="393">
        <f t="shared" si="21"/>
        <v>100</v>
      </c>
      <c r="H239" s="257" t="s">
        <v>680</v>
      </c>
    </row>
    <row r="240" spans="1:8" ht="131.25" customHeight="1">
      <c r="A240" s="312" t="s">
        <v>17</v>
      </c>
      <c r="B240" s="430"/>
      <c r="C240" s="430" t="s">
        <v>18</v>
      </c>
      <c r="D240" s="430"/>
      <c r="E240" s="431">
        <f>E241+E243+E245</f>
        <v>330400</v>
      </c>
      <c r="F240" s="431">
        <f>F241+F243+F245</f>
        <v>330400</v>
      </c>
      <c r="G240" s="393">
        <f t="shared" si="21"/>
        <v>100</v>
      </c>
      <c r="H240" s="255"/>
    </row>
    <row r="241" spans="1:8" ht="50.25" customHeight="1">
      <c r="A241" s="256" t="s">
        <v>19</v>
      </c>
      <c r="B241" s="342" t="s">
        <v>20</v>
      </c>
      <c r="C241" s="342" t="s">
        <v>21</v>
      </c>
      <c r="D241" s="342"/>
      <c r="E241" s="396">
        <f>E242</f>
        <v>86900</v>
      </c>
      <c r="F241" s="349">
        <f>F242</f>
        <v>86900</v>
      </c>
      <c r="G241" s="393">
        <f t="shared" si="21"/>
        <v>100</v>
      </c>
      <c r="H241" s="257"/>
    </row>
    <row r="242" spans="1:8" ht="65.25" customHeight="1">
      <c r="A242" s="256" t="s">
        <v>22</v>
      </c>
      <c r="B242" s="342" t="s">
        <v>20</v>
      </c>
      <c r="C242" s="342" t="s">
        <v>21</v>
      </c>
      <c r="D242" s="342" t="s">
        <v>6</v>
      </c>
      <c r="E242" s="396">
        <v>86900</v>
      </c>
      <c r="F242" s="349">
        <v>86900</v>
      </c>
      <c r="G242" s="393">
        <f t="shared" si="21"/>
        <v>100</v>
      </c>
      <c r="H242" s="261" t="s">
        <v>719</v>
      </c>
    </row>
    <row r="243" spans="1:8" ht="57.75" customHeight="1">
      <c r="A243" s="261" t="s">
        <v>23</v>
      </c>
      <c r="B243" s="342" t="s">
        <v>3</v>
      </c>
      <c r="C243" s="342" t="s">
        <v>24</v>
      </c>
      <c r="D243" s="342" t="s">
        <v>26</v>
      </c>
      <c r="E243" s="349">
        <f>E244</f>
        <v>202500</v>
      </c>
      <c r="F243" s="349">
        <f>F244</f>
        <v>202500</v>
      </c>
      <c r="G243" s="393">
        <f t="shared" si="21"/>
        <v>100</v>
      </c>
      <c r="H243" s="257"/>
    </row>
    <row r="244" spans="1:8" ht="60" customHeight="1">
      <c r="A244" s="262" t="s">
        <v>25</v>
      </c>
      <c r="B244" s="342" t="s">
        <v>3</v>
      </c>
      <c r="C244" s="342" t="s">
        <v>24</v>
      </c>
      <c r="D244" s="342"/>
      <c r="E244" s="396">
        <v>202500</v>
      </c>
      <c r="F244" s="349">
        <v>202500</v>
      </c>
      <c r="G244" s="393">
        <f t="shared" si="21"/>
        <v>100</v>
      </c>
      <c r="H244" s="257" t="s">
        <v>27</v>
      </c>
    </row>
    <row r="245" spans="1:8" ht="39.75" customHeight="1">
      <c r="A245" s="256" t="s">
        <v>31</v>
      </c>
      <c r="B245" s="342" t="s">
        <v>3</v>
      </c>
      <c r="C245" s="342" t="s">
        <v>32</v>
      </c>
      <c r="D245" s="342"/>
      <c r="E245" s="349">
        <f>E246</f>
        <v>41000</v>
      </c>
      <c r="F245" s="349">
        <f>F246</f>
        <v>41000</v>
      </c>
      <c r="G245" s="393">
        <f t="shared" si="21"/>
        <v>100</v>
      </c>
      <c r="H245" s="257"/>
    </row>
    <row r="246" spans="1:8" ht="54" customHeight="1">
      <c r="A246" s="256" t="s">
        <v>25</v>
      </c>
      <c r="B246" s="342" t="s">
        <v>3</v>
      </c>
      <c r="C246" s="342" t="s">
        <v>32</v>
      </c>
      <c r="D246" s="342" t="s">
        <v>26</v>
      </c>
      <c r="E246" s="396">
        <v>41000</v>
      </c>
      <c r="F246" s="349">
        <v>41000</v>
      </c>
      <c r="G246" s="393">
        <f t="shared" si="21"/>
        <v>100</v>
      </c>
      <c r="H246" s="261" t="s">
        <v>720</v>
      </c>
    </row>
    <row r="247" spans="1:8" ht="84" customHeight="1">
      <c r="A247" s="254" t="s">
        <v>34</v>
      </c>
      <c r="B247" s="424"/>
      <c r="C247" s="424" t="s">
        <v>35</v>
      </c>
      <c r="D247" s="424"/>
      <c r="E247" s="429">
        <f>E248+E259+E269+E278+E281+E297</f>
        <v>20888194.600000001</v>
      </c>
      <c r="F247" s="429">
        <f>F248+F259+F269+F278+F281+F297</f>
        <v>19073658.84</v>
      </c>
      <c r="G247" s="393">
        <f t="shared" si="21"/>
        <v>91.313103909899411</v>
      </c>
      <c r="H247" s="255"/>
    </row>
    <row r="248" spans="1:8" ht="75" customHeight="1">
      <c r="A248" s="256" t="s">
        <v>36</v>
      </c>
      <c r="B248" s="342"/>
      <c r="C248" s="342" t="s">
        <v>37</v>
      </c>
      <c r="D248" s="342"/>
      <c r="E248" s="401">
        <f>E249+E257</f>
        <v>1017071.31</v>
      </c>
      <c r="F248" s="401">
        <f>F249+F257</f>
        <v>881680.71</v>
      </c>
      <c r="G248" s="393">
        <f t="shared" si="21"/>
        <v>86.688190034580742</v>
      </c>
      <c r="H248" s="263"/>
    </row>
    <row r="249" spans="1:8" ht="76.2" customHeight="1">
      <c r="A249" s="256" t="s">
        <v>38</v>
      </c>
      <c r="B249" s="342" t="s">
        <v>39</v>
      </c>
      <c r="C249" s="342" t="s">
        <v>40</v>
      </c>
      <c r="D249" s="342"/>
      <c r="E249" s="349">
        <f>E250+E255</f>
        <v>433371.31</v>
      </c>
      <c r="F249" s="349">
        <f>F250+F255</f>
        <v>298004.14</v>
      </c>
      <c r="G249" s="393">
        <f t="shared" si="21"/>
        <v>68.764159768675043</v>
      </c>
      <c r="H249" s="257"/>
    </row>
    <row r="250" spans="1:8" ht="36.6" customHeight="1">
      <c r="A250" s="256" t="s">
        <v>22</v>
      </c>
      <c r="B250" s="342" t="s">
        <v>39</v>
      </c>
      <c r="C250" s="342" t="s">
        <v>40</v>
      </c>
      <c r="D250" s="342" t="s">
        <v>6</v>
      </c>
      <c r="E250" s="349">
        <f>E251+E252+E253+E254</f>
        <v>359288</v>
      </c>
      <c r="F250" s="349">
        <f>F251+F252+F253+F254</f>
        <v>225104.14</v>
      </c>
      <c r="G250" s="393">
        <f t="shared" si="21"/>
        <v>62.652841174767879</v>
      </c>
      <c r="H250" s="257"/>
    </row>
    <row r="251" spans="1:8" ht="111.6" customHeight="1">
      <c r="A251" s="256"/>
      <c r="B251" s="342"/>
      <c r="C251" s="342"/>
      <c r="D251" s="342"/>
      <c r="E251" s="396">
        <v>74460</v>
      </c>
      <c r="F251" s="349">
        <v>69384.14</v>
      </c>
      <c r="G251" s="393">
        <f t="shared" si="21"/>
        <v>93.183105022831043</v>
      </c>
      <c r="H251" s="257" t="s">
        <v>721</v>
      </c>
    </row>
    <row r="252" spans="1:8" ht="36.75" customHeight="1">
      <c r="A252" s="256"/>
      <c r="B252" s="342"/>
      <c r="C252" s="342"/>
      <c r="D252" s="342"/>
      <c r="E252" s="396">
        <v>147904</v>
      </c>
      <c r="F252" s="349">
        <v>37999</v>
      </c>
      <c r="G252" s="393">
        <f t="shared" si="21"/>
        <v>25.691664863695369</v>
      </c>
      <c r="H252" s="257" t="s">
        <v>622</v>
      </c>
    </row>
    <row r="253" spans="1:8" ht="28.95" customHeight="1">
      <c r="A253" s="256"/>
      <c r="B253" s="342"/>
      <c r="C253" s="342"/>
      <c r="D253" s="342"/>
      <c r="E253" s="396">
        <v>127554</v>
      </c>
      <c r="F253" s="349">
        <v>109571</v>
      </c>
      <c r="G253" s="393">
        <f t="shared" si="21"/>
        <v>85.901657337284604</v>
      </c>
      <c r="H253" s="257" t="s">
        <v>722</v>
      </c>
    </row>
    <row r="254" spans="1:8" ht="42" customHeight="1">
      <c r="A254" s="256"/>
      <c r="B254" s="342"/>
      <c r="C254" s="342"/>
      <c r="D254" s="342"/>
      <c r="E254" s="396">
        <v>9370</v>
      </c>
      <c r="F254" s="349">
        <v>8150</v>
      </c>
      <c r="G254" s="393">
        <f t="shared" si="21"/>
        <v>86.979722518676624</v>
      </c>
      <c r="H254" s="257" t="s">
        <v>623</v>
      </c>
    </row>
    <row r="255" spans="1:8" ht="32.25" customHeight="1">
      <c r="A255" s="256"/>
      <c r="B255" s="342" t="s">
        <v>20</v>
      </c>
      <c r="C255" s="342" t="s">
        <v>40</v>
      </c>
      <c r="D255" s="342" t="s">
        <v>6</v>
      </c>
      <c r="E255" s="349">
        <f>E256</f>
        <v>74083.31</v>
      </c>
      <c r="F255" s="349">
        <f>F256</f>
        <v>72900</v>
      </c>
      <c r="G255" s="393">
        <f t="shared" si="21"/>
        <v>98.402730655528217</v>
      </c>
      <c r="H255" s="257"/>
    </row>
    <row r="256" spans="1:8" ht="40.5" customHeight="1">
      <c r="A256" s="256"/>
      <c r="B256" s="342"/>
      <c r="C256" s="342"/>
      <c r="D256" s="342"/>
      <c r="E256" s="396">
        <v>74083.31</v>
      </c>
      <c r="F256" s="349">
        <v>72900</v>
      </c>
      <c r="G256" s="393">
        <f t="shared" si="21"/>
        <v>98.402730655528217</v>
      </c>
      <c r="H256" s="261" t="s">
        <v>1070</v>
      </c>
    </row>
    <row r="257" spans="1:8" ht="75" customHeight="1">
      <c r="A257" s="256" t="s">
        <v>45</v>
      </c>
      <c r="B257" s="342" t="s">
        <v>20</v>
      </c>
      <c r="C257" s="342" t="s">
        <v>46</v>
      </c>
      <c r="D257" s="342"/>
      <c r="E257" s="349">
        <f>E258</f>
        <v>583700</v>
      </c>
      <c r="F257" s="349">
        <f>F258</f>
        <v>583676.56999999995</v>
      </c>
      <c r="G257" s="393">
        <f t="shared" si="21"/>
        <v>99.995985951687501</v>
      </c>
      <c r="H257" s="257"/>
    </row>
    <row r="258" spans="1:8" ht="58.5" customHeight="1">
      <c r="A258" s="262" t="s">
        <v>47</v>
      </c>
      <c r="B258" s="342" t="s">
        <v>20</v>
      </c>
      <c r="C258" s="402" t="s">
        <v>46</v>
      </c>
      <c r="D258" s="342" t="s">
        <v>6</v>
      </c>
      <c r="E258" s="396">
        <v>583700</v>
      </c>
      <c r="F258" s="349">
        <v>583676.56999999995</v>
      </c>
      <c r="G258" s="393">
        <f t="shared" si="21"/>
        <v>99.995985951687501</v>
      </c>
      <c r="H258" s="261" t="s">
        <v>1071</v>
      </c>
    </row>
    <row r="259" spans="1:8" ht="60.75" customHeight="1">
      <c r="A259" s="256" t="s">
        <v>49</v>
      </c>
      <c r="B259" s="342"/>
      <c r="C259" s="342" t="s">
        <v>50</v>
      </c>
      <c r="D259" s="342"/>
      <c r="E259" s="401">
        <f>E260+E262</f>
        <v>6265286.3899999997</v>
      </c>
      <c r="F259" s="401">
        <f>F260+F262</f>
        <v>6102096.8499999996</v>
      </c>
      <c r="G259" s="393">
        <f t="shared" si="21"/>
        <v>97.395337900906398</v>
      </c>
      <c r="H259" s="263"/>
    </row>
    <row r="260" spans="1:8" ht="45.75" customHeight="1">
      <c r="A260" s="256" t="s">
        <v>51</v>
      </c>
      <c r="B260" s="342" t="s">
        <v>52</v>
      </c>
      <c r="C260" s="342" t="s">
        <v>53</v>
      </c>
      <c r="D260" s="342"/>
      <c r="E260" s="349">
        <f>E261</f>
        <v>927082.61</v>
      </c>
      <c r="F260" s="349">
        <f>F261</f>
        <v>763893.07</v>
      </c>
      <c r="G260" s="393">
        <f t="shared" si="21"/>
        <v>82.397519030154172</v>
      </c>
      <c r="H260" s="257"/>
    </row>
    <row r="261" spans="1:8" ht="148.94999999999999" customHeight="1">
      <c r="A261" s="256" t="s">
        <v>22</v>
      </c>
      <c r="B261" s="342" t="s">
        <v>52</v>
      </c>
      <c r="C261" s="342" t="s">
        <v>53</v>
      </c>
      <c r="D261" s="342" t="s">
        <v>6</v>
      </c>
      <c r="E261" s="396">
        <v>927082.61</v>
      </c>
      <c r="F261" s="349">
        <v>763893.07</v>
      </c>
      <c r="G261" s="393">
        <f t="shared" si="21"/>
        <v>82.397519030154172</v>
      </c>
      <c r="H261" s="257" t="s">
        <v>723</v>
      </c>
    </row>
    <row r="262" spans="1:8" ht="66.75" customHeight="1">
      <c r="A262" s="256" t="s">
        <v>58</v>
      </c>
      <c r="B262" s="342" t="s">
        <v>52</v>
      </c>
      <c r="C262" s="342" t="s">
        <v>59</v>
      </c>
      <c r="D262" s="342"/>
      <c r="E262" s="395">
        <f>E263+E266</f>
        <v>5338203.7799999993</v>
      </c>
      <c r="F262" s="395">
        <f>F263+F266</f>
        <v>5338203.7799999993</v>
      </c>
      <c r="G262" s="393">
        <f t="shared" si="21"/>
        <v>100</v>
      </c>
      <c r="H262" s="257"/>
    </row>
    <row r="263" spans="1:8" ht="39" customHeight="1">
      <c r="A263" s="256" t="s">
        <v>22</v>
      </c>
      <c r="B263" s="342" t="s">
        <v>52</v>
      </c>
      <c r="C263" s="342" t="s">
        <v>59</v>
      </c>
      <c r="D263" s="342" t="s">
        <v>6</v>
      </c>
      <c r="E263" s="403">
        <f>E264+E265</f>
        <v>1078469.44</v>
      </c>
      <c r="F263" s="403">
        <f>F264+F265</f>
        <v>1078469.44</v>
      </c>
      <c r="G263" s="393">
        <f t="shared" si="21"/>
        <v>100</v>
      </c>
      <c r="H263" s="257"/>
    </row>
    <row r="264" spans="1:8" ht="76.95" customHeight="1">
      <c r="A264" s="256"/>
      <c r="B264" s="342"/>
      <c r="C264" s="342"/>
      <c r="D264" s="342"/>
      <c r="E264" s="403">
        <v>1045769.44</v>
      </c>
      <c r="F264" s="395">
        <v>1045769.44</v>
      </c>
      <c r="G264" s="393">
        <f t="shared" si="21"/>
        <v>100</v>
      </c>
      <c r="H264" s="257" t="s">
        <v>1012</v>
      </c>
    </row>
    <row r="265" spans="1:8" ht="24.75" customHeight="1">
      <c r="A265" s="256"/>
      <c r="B265" s="342"/>
      <c r="C265" s="342"/>
      <c r="D265" s="342"/>
      <c r="E265" s="403">
        <v>32700</v>
      </c>
      <c r="F265" s="403">
        <v>32700</v>
      </c>
      <c r="G265" s="393">
        <f t="shared" si="21"/>
        <v>100</v>
      </c>
      <c r="H265" s="257" t="s">
        <v>647</v>
      </c>
    </row>
    <row r="266" spans="1:8" ht="42.75" customHeight="1">
      <c r="A266" s="256" t="s">
        <v>1013</v>
      </c>
      <c r="B266" s="342"/>
      <c r="C266" s="342"/>
      <c r="D266" s="342" t="s">
        <v>205</v>
      </c>
      <c r="E266" s="403">
        <f>E267+E268</f>
        <v>4259734.34</v>
      </c>
      <c r="F266" s="403">
        <f>F267+F268</f>
        <v>4259734.34</v>
      </c>
      <c r="G266" s="393">
        <f t="shared" si="21"/>
        <v>100</v>
      </c>
      <c r="H266" s="257" t="s">
        <v>600</v>
      </c>
    </row>
    <row r="267" spans="1:8" ht="21" customHeight="1">
      <c r="A267" s="256"/>
      <c r="B267" s="342"/>
      <c r="C267" s="342"/>
      <c r="D267" s="342"/>
      <c r="E267" s="403">
        <v>4170738.12</v>
      </c>
      <c r="F267" s="403">
        <v>4170738.12</v>
      </c>
      <c r="G267" s="393">
        <f t="shared" si="21"/>
        <v>100</v>
      </c>
      <c r="H267" s="257" t="s">
        <v>903</v>
      </c>
    </row>
    <row r="268" spans="1:8" ht="22.5" customHeight="1">
      <c r="A268" s="256"/>
      <c r="B268" s="342"/>
      <c r="C268" s="342"/>
      <c r="D268" s="342"/>
      <c r="E268" s="403">
        <v>88996.22</v>
      </c>
      <c r="F268" s="403">
        <v>88996.22</v>
      </c>
      <c r="G268" s="393">
        <f t="shared" si="21"/>
        <v>100</v>
      </c>
      <c r="H268" s="257" t="s">
        <v>904</v>
      </c>
    </row>
    <row r="269" spans="1:8" ht="60.75" customHeight="1">
      <c r="A269" s="256" t="s">
        <v>60</v>
      </c>
      <c r="B269" s="342"/>
      <c r="C269" s="342" t="s">
        <v>61</v>
      </c>
      <c r="D269" s="342"/>
      <c r="E269" s="401">
        <f>E270</f>
        <v>250756.5</v>
      </c>
      <c r="F269" s="401">
        <f>F270</f>
        <v>247746.5</v>
      </c>
      <c r="G269" s="393">
        <f t="shared" si="21"/>
        <v>98.799632312622009</v>
      </c>
      <c r="H269" s="263"/>
    </row>
    <row r="270" spans="1:8" ht="55.5" customHeight="1">
      <c r="A270" s="313" t="s">
        <v>62</v>
      </c>
      <c r="B270" s="342" t="s">
        <v>63</v>
      </c>
      <c r="C270" s="342" t="s">
        <v>64</v>
      </c>
      <c r="D270" s="342"/>
      <c r="E270" s="395">
        <f>E271+E277</f>
        <v>250756.5</v>
      </c>
      <c r="F270" s="395">
        <f>F271+F277</f>
        <v>247746.5</v>
      </c>
      <c r="G270" s="393">
        <f t="shared" si="21"/>
        <v>98.799632312622009</v>
      </c>
      <c r="H270" s="257"/>
    </row>
    <row r="271" spans="1:8" ht="44.25" customHeight="1">
      <c r="A271" s="256" t="s">
        <v>22</v>
      </c>
      <c r="B271" s="342" t="s">
        <v>63</v>
      </c>
      <c r="C271" s="342" t="s">
        <v>64</v>
      </c>
      <c r="D271" s="342" t="s">
        <v>6</v>
      </c>
      <c r="E271" s="395">
        <f>E272+E273+E274+E275+E276</f>
        <v>117256.5</v>
      </c>
      <c r="F271" s="395">
        <f>F272+F273+F274+F275+F276</f>
        <v>114256.5</v>
      </c>
      <c r="G271" s="393">
        <f t="shared" si="21"/>
        <v>97.441506441007533</v>
      </c>
      <c r="H271" s="257"/>
    </row>
    <row r="272" spans="1:8" ht="42" customHeight="1">
      <c r="A272" s="256"/>
      <c r="B272" s="342"/>
      <c r="C272" s="342"/>
      <c r="D272" s="342"/>
      <c r="E272" s="404">
        <v>5000</v>
      </c>
      <c r="F272" s="395">
        <v>5000</v>
      </c>
      <c r="G272" s="393">
        <f t="shared" si="21"/>
        <v>100</v>
      </c>
      <c r="H272" s="257" t="s">
        <v>905</v>
      </c>
    </row>
    <row r="273" spans="1:8" ht="45" customHeight="1">
      <c r="A273" s="256"/>
      <c r="B273" s="342"/>
      <c r="C273" s="342"/>
      <c r="D273" s="342"/>
      <c r="E273" s="404">
        <v>56869.5</v>
      </c>
      <c r="F273" s="395">
        <v>56869.5</v>
      </c>
      <c r="G273" s="393">
        <f t="shared" si="21"/>
        <v>100</v>
      </c>
      <c r="H273" s="257" t="s">
        <v>724</v>
      </c>
    </row>
    <row r="274" spans="1:8" ht="32.4" customHeight="1">
      <c r="A274" s="256"/>
      <c r="B274" s="342"/>
      <c r="C274" s="342"/>
      <c r="D274" s="342"/>
      <c r="E274" s="404">
        <v>3000</v>
      </c>
      <c r="F274" s="395">
        <v>0</v>
      </c>
      <c r="G274" s="393">
        <f t="shared" si="21"/>
        <v>0</v>
      </c>
      <c r="H274" s="257" t="s">
        <v>725</v>
      </c>
    </row>
    <row r="275" spans="1:8" ht="32.4" customHeight="1">
      <c r="A275" s="256"/>
      <c r="B275" s="342"/>
      <c r="C275" s="342"/>
      <c r="D275" s="342"/>
      <c r="E275" s="404">
        <v>50387</v>
      </c>
      <c r="F275" s="395">
        <v>50387</v>
      </c>
      <c r="G275" s="393">
        <f t="shared" si="21"/>
        <v>100</v>
      </c>
      <c r="H275" s="257" t="s">
        <v>68</v>
      </c>
    </row>
    <row r="276" spans="1:8" ht="32.4" customHeight="1">
      <c r="A276" s="256"/>
      <c r="B276" s="342"/>
      <c r="C276" s="342"/>
      <c r="D276" s="342"/>
      <c r="E276" s="404">
        <v>2000</v>
      </c>
      <c r="F276" s="395">
        <v>2000</v>
      </c>
      <c r="G276" s="393">
        <f t="shared" si="21"/>
        <v>100</v>
      </c>
      <c r="H276" s="257" t="s">
        <v>69</v>
      </c>
    </row>
    <row r="277" spans="1:8" ht="25.5" customHeight="1">
      <c r="A277" s="256" t="s">
        <v>55</v>
      </c>
      <c r="B277" s="342" t="s">
        <v>63</v>
      </c>
      <c r="C277" s="342" t="s">
        <v>64</v>
      </c>
      <c r="D277" s="342" t="s">
        <v>56</v>
      </c>
      <c r="E277" s="404">
        <v>133500</v>
      </c>
      <c r="F277" s="395">
        <v>133490</v>
      </c>
      <c r="G277" s="393">
        <f t="shared" si="21"/>
        <v>99.992509363295881</v>
      </c>
      <c r="H277" s="257" t="s">
        <v>677</v>
      </c>
    </row>
    <row r="278" spans="1:8" ht="56.25" customHeight="1">
      <c r="A278" s="256" t="s">
        <v>78</v>
      </c>
      <c r="B278" s="405"/>
      <c r="C278" s="405" t="s">
        <v>79</v>
      </c>
      <c r="D278" s="405"/>
      <c r="E278" s="401">
        <f>E279</f>
        <v>215760</v>
      </c>
      <c r="F278" s="401">
        <f>F279</f>
        <v>215760</v>
      </c>
      <c r="G278" s="393">
        <f t="shared" si="21"/>
        <v>100</v>
      </c>
      <c r="H278" s="263"/>
    </row>
    <row r="279" spans="1:8" ht="42" customHeight="1">
      <c r="A279" s="256" t="s">
        <v>80</v>
      </c>
      <c r="B279" s="342" t="s">
        <v>81</v>
      </c>
      <c r="C279" s="342" t="s">
        <v>82</v>
      </c>
      <c r="D279" s="342" t="s">
        <v>6</v>
      </c>
      <c r="E279" s="349">
        <f>E280</f>
        <v>215760</v>
      </c>
      <c r="F279" s="349">
        <f>F280</f>
        <v>215760</v>
      </c>
      <c r="G279" s="393">
        <f t="shared" si="21"/>
        <v>100</v>
      </c>
      <c r="H279" s="257"/>
    </row>
    <row r="280" spans="1:8" ht="60.75" customHeight="1">
      <c r="A280" s="262" t="s">
        <v>47</v>
      </c>
      <c r="B280" s="342" t="s">
        <v>81</v>
      </c>
      <c r="C280" s="342" t="s">
        <v>82</v>
      </c>
      <c r="D280" s="342"/>
      <c r="E280" s="396">
        <v>215760</v>
      </c>
      <c r="F280" s="349">
        <v>215760</v>
      </c>
      <c r="G280" s="393">
        <f t="shared" si="21"/>
        <v>100</v>
      </c>
      <c r="H280" s="257" t="s">
        <v>83</v>
      </c>
    </row>
    <row r="281" spans="1:8" ht="60.75" customHeight="1">
      <c r="A281" s="256" t="s">
        <v>84</v>
      </c>
      <c r="B281" s="405"/>
      <c r="C281" s="405" t="s">
        <v>85</v>
      </c>
      <c r="D281" s="405"/>
      <c r="E281" s="401">
        <f>E282+E290</f>
        <v>11526720.4</v>
      </c>
      <c r="F281" s="401">
        <f>F282+F290</f>
        <v>10013774.779999999</v>
      </c>
      <c r="G281" s="393">
        <f t="shared" si="21"/>
        <v>86.874448520500238</v>
      </c>
      <c r="H281" s="263"/>
    </row>
    <row r="282" spans="1:8" ht="38.25" customHeight="1">
      <c r="A282" s="256" t="s">
        <v>86</v>
      </c>
      <c r="B282" s="342" t="s">
        <v>81</v>
      </c>
      <c r="C282" s="342" t="s">
        <v>87</v>
      </c>
      <c r="D282" s="342"/>
      <c r="E282" s="349">
        <f>E283</f>
        <v>10796296.4</v>
      </c>
      <c r="F282" s="349">
        <f>F283</f>
        <v>9312548.3399999999</v>
      </c>
      <c r="G282" s="393">
        <f t="shared" si="21"/>
        <v>86.256879164599439</v>
      </c>
      <c r="H282" s="257"/>
    </row>
    <row r="283" spans="1:8" ht="54.75" customHeight="1">
      <c r="A283" s="262" t="s">
        <v>47</v>
      </c>
      <c r="B283" s="342" t="s">
        <v>81</v>
      </c>
      <c r="C283" s="342" t="s">
        <v>87</v>
      </c>
      <c r="D283" s="342" t="s">
        <v>6</v>
      </c>
      <c r="E283" s="349">
        <f>E284+E285+E286+E287+E288+E289</f>
        <v>10796296.4</v>
      </c>
      <c r="F283" s="349">
        <f>F284+F285+F286+F287+F288+F289</f>
        <v>9312548.3399999999</v>
      </c>
      <c r="G283" s="393">
        <f t="shared" si="21"/>
        <v>86.256879164599439</v>
      </c>
      <c r="H283" s="257"/>
    </row>
    <row r="284" spans="1:8" ht="27" customHeight="1">
      <c r="A284" s="256"/>
      <c r="B284" s="342"/>
      <c r="C284" s="342"/>
      <c r="D284" s="342"/>
      <c r="E284" s="396">
        <v>8918694.0500000007</v>
      </c>
      <c r="F284" s="349">
        <v>7460032.7000000002</v>
      </c>
      <c r="G284" s="393">
        <f t="shared" si="21"/>
        <v>83.644899782160365</v>
      </c>
      <c r="H284" s="257" t="s">
        <v>88</v>
      </c>
    </row>
    <row r="285" spans="1:8" ht="28.2" customHeight="1">
      <c r="A285" s="256"/>
      <c r="B285" s="342"/>
      <c r="C285" s="342"/>
      <c r="D285" s="342"/>
      <c r="E285" s="396">
        <v>150000</v>
      </c>
      <c r="F285" s="349">
        <v>150000</v>
      </c>
      <c r="G285" s="393">
        <f t="shared" si="21"/>
        <v>100</v>
      </c>
      <c r="H285" s="257" t="s">
        <v>694</v>
      </c>
    </row>
    <row r="286" spans="1:8" ht="27" customHeight="1">
      <c r="A286" s="256"/>
      <c r="B286" s="342"/>
      <c r="C286" s="342"/>
      <c r="D286" s="342"/>
      <c r="E286" s="396">
        <v>301500</v>
      </c>
      <c r="F286" s="349">
        <v>301000</v>
      </c>
      <c r="G286" s="393">
        <f t="shared" si="21"/>
        <v>99.834162520729691</v>
      </c>
      <c r="H286" s="257" t="s">
        <v>89</v>
      </c>
    </row>
    <row r="287" spans="1:8" ht="171" customHeight="1">
      <c r="A287" s="256"/>
      <c r="B287" s="342"/>
      <c r="C287" s="342"/>
      <c r="D287" s="342"/>
      <c r="E287" s="396">
        <v>793102.35</v>
      </c>
      <c r="F287" s="349">
        <v>774872.55</v>
      </c>
      <c r="G287" s="393">
        <f t="shared" si="21"/>
        <v>97.701456817017387</v>
      </c>
      <c r="H287" s="257" t="s">
        <v>1014</v>
      </c>
    </row>
    <row r="288" spans="1:8" ht="24" customHeight="1">
      <c r="A288" s="256"/>
      <c r="B288" s="342"/>
      <c r="C288" s="342"/>
      <c r="D288" s="342"/>
      <c r="E288" s="396">
        <v>33000</v>
      </c>
      <c r="F288" s="349">
        <v>26643.09</v>
      </c>
      <c r="G288" s="393">
        <f t="shared" si="21"/>
        <v>80.736636363636364</v>
      </c>
      <c r="H288" s="257" t="s">
        <v>90</v>
      </c>
    </row>
    <row r="289" spans="1:8" ht="76.2" customHeight="1">
      <c r="A289" s="256"/>
      <c r="B289" s="342"/>
      <c r="C289" s="342"/>
      <c r="D289" s="342"/>
      <c r="E289" s="396">
        <v>600000</v>
      </c>
      <c r="F289" s="349">
        <v>600000</v>
      </c>
      <c r="G289" s="393">
        <f t="shared" si="21"/>
        <v>100</v>
      </c>
      <c r="H289" s="257" t="s">
        <v>728</v>
      </c>
    </row>
    <row r="290" spans="1:8" ht="39" customHeight="1">
      <c r="A290" s="256" t="s">
        <v>91</v>
      </c>
      <c r="B290" s="342" t="s">
        <v>92</v>
      </c>
      <c r="C290" s="342" t="s">
        <v>93</v>
      </c>
      <c r="D290" s="342"/>
      <c r="E290" s="349">
        <f>E291</f>
        <v>730424</v>
      </c>
      <c r="F290" s="349">
        <f>F291</f>
        <v>701226.44</v>
      </c>
      <c r="G290" s="393">
        <f t="shared" si="21"/>
        <v>96.002655991588441</v>
      </c>
      <c r="H290" s="257"/>
    </row>
    <row r="291" spans="1:8" ht="59.25" customHeight="1">
      <c r="A291" s="262" t="s">
        <v>47</v>
      </c>
      <c r="B291" s="342" t="s">
        <v>92</v>
      </c>
      <c r="C291" s="342" t="s">
        <v>93</v>
      </c>
      <c r="D291" s="342" t="s">
        <v>6</v>
      </c>
      <c r="E291" s="349">
        <f>E292+E293+E294+E295+E296</f>
        <v>730424</v>
      </c>
      <c r="F291" s="349">
        <f>F292+F293+F294+F295+F296</f>
        <v>701226.44</v>
      </c>
      <c r="G291" s="393">
        <f t="shared" si="21"/>
        <v>96.002655991588441</v>
      </c>
      <c r="H291" s="257"/>
    </row>
    <row r="292" spans="1:8" ht="37.950000000000003" customHeight="1">
      <c r="A292" s="256"/>
      <c r="B292" s="342"/>
      <c r="C292" s="342"/>
      <c r="D292" s="342"/>
      <c r="E292" s="396">
        <v>48464</v>
      </c>
      <c r="F292" s="349">
        <v>36046.44</v>
      </c>
      <c r="G292" s="393">
        <f t="shared" si="21"/>
        <v>74.377764938923747</v>
      </c>
      <c r="H292" s="257" t="s">
        <v>504</v>
      </c>
    </row>
    <row r="293" spans="1:8" ht="166.95" customHeight="1">
      <c r="A293" s="256"/>
      <c r="B293" s="342"/>
      <c r="C293" s="342"/>
      <c r="D293" s="342"/>
      <c r="E293" s="396">
        <v>583100</v>
      </c>
      <c r="F293" s="349">
        <v>567920</v>
      </c>
      <c r="G293" s="393">
        <f t="shared" ref="G293:G364" si="22">F293/E293*100</f>
        <v>97.396672954896246</v>
      </c>
      <c r="H293" s="257" t="s">
        <v>1081</v>
      </c>
    </row>
    <row r="294" spans="1:8" ht="27.75" customHeight="1">
      <c r="A294" s="256"/>
      <c r="B294" s="405"/>
      <c r="C294" s="405"/>
      <c r="D294" s="405"/>
      <c r="E294" s="341">
        <v>1600</v>
      </c>
      <c r="F294" s="349">
        <v>0</v>
      </c>
      <c r="G294" s="393">
        <f t="shared" si="22"/>
        <v>0</v>
      </c>
      <c r="H294" s="257" t="s">
        <v>726</v>
      </c>
    </row>
    <row r="295" spans="1:8" ht="22.2" customHeight="1">
      <c r="A295" s="256"/>
      <c r="B295" s="405"/>
      <c r="C295" s="405"/>
      <c r="D295" s="405"/>
      <c r="E295" s="341">
        <v>7260</v>
      </c>
      <c r="F295" s="341">
        <v>7260</v>
      </c>
      <c r="G295" s="393">
        <f t="shared" si="22"/>
        <v>100</v>
      </c>
      <c r="H295" s="257" t="s">
        <v>693</v>
      </c>
    </row>
    <row r="296" spans="1:8" ht="20.399999999999999" customHeight="1">
      <c r="A296" s="256"/>
      <c r="B296" s="405"/>
      <c r="C296" s="405"/>
      <c r="D296" s="405"/>
      <c r="E296" s="341">
        <v>90000</v>
      </c>
      <c r="F296" s="341">
        <v>90000</v>
      </c>
      <c r="G296" s="393">
        <f t="shared" si="22"/>
        <v>100</v>
      </c>
      <c r="H296" s="257" t="s">
        <v>727</v>
      </c>
    </row>
    <row r="297" spans="1:8" ht="95.25" customHeight="1">
      <c r="A297" s="261" t="s">
        <v>94</v>
      </c>
      <c r="B297" s="405"/>
      <c r="C297" s="405" t="s">
        <v>95</v>
      </c>
      <c r="D297" s="405"/>
      <c r="E297" s="401">
        <f>E298</f>
        <v>1612600</v>
      </c>
      <c r="F297" s="401">
        <f>F298</f>
        <v>1612600</v>
      </c>
      <c r="G297" s="393">
        <f t="shared" si="22"/>
        <v>100</v>
      </c>
      <c r="H297" s="263"/>
    </row>
    <row r="298" spans="1:8" ht="57.75" customHeight="1">
      <c r="A298" s="261" t="s">
        <v>96</v>
      </c>
      <c r="B298" s="342" t="s">
        <v>97</v>
      </c>
      <c r="C298" s="405" t="s">
        <v>98</v>
      </c>
      <c r="D298" s="342"/>
      <c r="E298" s="395">
        <f>E299+E303</f>
        <v>1612600</v>
      </c>
      <c r="F298" s="395">
        <f>F299+F303</f>
        <v>1612600</v>
      </c>
      <c r="G298" s="393">
        <f t="shared" si="22"/>
        <v>100</v>
      </c>
      <c r="H298" s="257"/>
    </row>
    <row r="299" spans="1:8" ht="42.75" customHeight="1">
      <c r="A299" s="261" t="s">
        <v>99</v>
      </c>
      <c r="B299" s="342" t="s">
        <v>97</v>
      </c>
      <c r="C299" s="405" t="s">
        <v>98</v>
      </c>
      <c r="D299" s="342" t="s">
        <v>100</v>
      </c>
      <c r="E299" s="395">
        <f>E300+E301+E302</f>
        <v>1528808.05</v>
      </c>
      <c r="F299" s="395">
        <f>F300+F301+F302</f>
        <v>1528808.05</v>
      </c>
      <c r="G299" s="393">
        <f t="shared" si="22"/>
        <v>100</v>
      </c>
      <c r="H299" s="257"/>
    </row>
    <row r="300" spans="1:8" ht="26.25" customHeight="1">
      <c r="A300" s="261"/>
      <c r="B300" s="342"/>
      <c r="C300" s="405"/>
      <c r="D300" s="342"/>
      <c r="E300" s="404">
        <v>1176609.05</v>
      </c>
      <c r="F300" s="395">
        <v>1176609.05</v>
      </c>
      <c r="G300" s="393">
        <f t="shared" si="22"/>
        <v>100</v>
      </c>
      <c r="H300" s="257" t="s">
        <v>101</v>
      </c>
    </row>
    <row r="301" spans="1:8" ht="24" customHeight="1">
      <c r="A301" s="261"/>
      <c r="B301" s="342"/>
      <c r="C301" s="405"/>
      <c r="D301" s="342"/>
      <c r="E301" s="404">
        <v>6649</v>
      </c>
      <c r="F301" s="395">
        <v>6649</v>
      </c>
      <c r="G301" s="393">
        <f t="shared" si="22"/>
        <v>100</v>
      </c>
      <c r="H301" s="257" t="s">
        <v>102</v>
      </c>
    </row>
    <row r="302" spans="1:8" ht="22.5" customHeight="1">
      <c r="A302" s="261"/>
      <c r="B302" s="342"/>
      <c r="C302" s="405"/>
      <c r="D302" s="342"/>
      <c r="E302" s="404">
        <v>345550</v>
      </c>
      <c r="F302" s="395">
        <v>345550</v>
      </c>
      <c r="G302" s="393">
        <f t="shared" si="22"/>
        <v>100</v>
      </c>
      <c r="H302" s="257" t="s">
        <v>103</v>
      </c>
    </row>
    <row r="303" spans="1:8" ht="60.6" customHeight="1">
      <c r="A303" s="256" t="s">
        <v>104</v>
      </c>
      <c r="B303" s="342" t="s">
        <v>97</v>
      </c>
      <c r="C303" s="405" t="s">
        <v>98</v>
      </c>
      <c r="D303" s="342" t="s">
        <v>6</v>
      </c>
      <c r="E303" s="349">
        <f>E304+E307</f>
        <v>83791.950000000012</v>
      </c>
      <c r="F303" s="349">
        <f>F304+F307</f>
        <v>83791.950000000012</v>
      </c>
      <c r="G303" s="393">
        <f>F303/E303*100</f>
        <v>100</v>
      </c>
      <c r="H303" s="257"/>
    </row>
    <row r="304" spans="1:8" hidden="1">
      <c r="A304" s="256"/>
      <c r="B304" s="342"/>
      <c r="C304" s="405"/>
      <c r="D304" s="405"/>
      <c r="E304" s="349">
        <f>E305+E306</f>
        <v>46884.37</v>
      </c>
      <c r="F304" s="349">
        <f>F305+F306</f>
        <v>46884.37</v>
      </c>
      <c r="G304" s="393">
        <f t="shared" si="22"/>
        <v>100</v>
      </c>
      <c r="H304" s="257"/>
    </row>
    <row r="305" spans="1:8">
      <c r="A305" s="256"/>
      <c r="B305" s="342"/>
      <c r="C305" s="405"/>
      <c r="D305" s="405"/>
      <c r="E305" s="349">
        <v>42767.37</v>
      </c>
      <c r="F305" s="349">
        <v>42767.37</v>
      </c>
      <c r="G305" s="393">
        <f t="shared" si="22"/>
        <v>100</v>
      </c>
      <c r="H305" s="257" t="s">
        <v>105</v>
      </c>
    </row>
    <row r="306" spans="1:8" ht="25.5" customHeight="1">
      <c r="A306" s="256"/>
      <c r="B306" s="342"/>
      <c r="C306" s="405"/>
      <c r="D306" s="405"/>
      <c r="E306" s="349">
        <v>4117</v>
      </c>
      <c r="F306" s="349">
        <v>4117</v>
      </c>
      <c r="G306" s="393">
        <f t="shared" si="22"/>
        <v>100</v>
      </c>
      <c r="H306" s="257" t="s">
        <v>1015</v>
      </c>
    </row>
    <row r="307" spans="1:8" hidden="1">
      <c r="A307" s="256"/>
      <c r="B307" s="342"/>
      <c r="C307" s="405"/>
      <c r="D307" s="405"/>
      <c r="E307" s="349">
        <f>E308+E309+E311+E310</f>
        <v>36907.58</v>
      </c>
      <c r="F307" s="349">
        <f>F308+F309+F311+F310</f>
        <v>36907.58</v>
      </c>
      <c r="G307" s="393">
        <f t="shared" si="22"/>
        <v>100</v>
      </c>
      <c r="H307" s="257"/>
    </row>
    <row r="308" spans="1:8">
      <c r="A308" s="256"/>
      <c r="B308" s="342"/>
      <c r="C308" s="405"/>
      <c r="D308" s="405"/>
      <c r="E308" s="349">
        <v>13287.58</v>
      </c>
      <c r="F308" s="349">
        <v>13287.58</v>
      </c>
      <c r="G308" s="393">
        <f t="shared" si="22"/>
        <v>100</v>
      </c>
      <c r="H308" s="257" t="s">
        <v>107</v>
      </c>
    </row>
    <row r="309" spans="1:8" ht="31.95" customHeight="1">
      <c r="A309" s="256"/>
      <c r="B309" s="342"/>
      <c r="C309" s="405"/>
      <c r="D309" s="405"/>
      <c r="E309" s="349">
        <v>10170</v>
      </c>
      <c r="F309" s="349">
        <v>10170</v>
      </c>
      <c r="G309" s="393">
        <f t="shared" si="22"/>
        <v>100</v>
      </c>
      <c r="H309" s="257" t="s">
        <v>108</v>
      </c>
    </row>
    <row r="310" spans="1:8" ht="21" customHeight="1">
      <c r="A310" s="256"/>
      <c r="B310" s="405"/>
      <c r="C310" s="405"/>
      <c r="D310" s="406"/>
      <c r="E310" s="349">
        <v>2850</v>
      </c>
      <c r="F310" s="349">
        <v>2850</v>
      </c>
      <c r="G310" s="393">
        <f t="shared" si="22"/>
        <v>100</v>
      </c>
      <c r="H310" s="257" t="s">
        <v>1016</v>
      </c>
    </row>
    <row r="311" spans="1:8">
      <c r="A311" s="256"/>
      <c r="B311" s="405"/>
      <c r="C311" s="405"/>
      <c r="D311" s="406"/>
      <c r="E311" s="349">
        <v>10600</v>
      </c>
      <c r="F311" s="349">
        <v>10600</v>
      </c>
      <c r="G311" s="393">
        <f t="shared" si="22"/>
        <v>100</v>
      </c>
      <c r="H311" s="257" t="s">
        <v>695</v>
      </c>
    </row>
    <row r="312" spans="1:8" s="1" customFormat="1" ht="93.6" customHeight="1">
      <c r="A312" s="259" t="s">
        <v>109</v>
      </c>
      <c r="B312" s="407"/>
      <c r="C312" s="407" t="s">
        <v>110</v>
      </c>
      <c r="D312" s="408"/>
      <c r="E312" s="409">
        <f>E313+E355+E369+E373+E375</f>
        <v>95023045.679999992</v>
      </c>
      <c r="F312" s="409">
        <f>F313+F355+F369+F373+F375</f>
        <v>90794504.549999997</v>
      </c>
      <c r="G312" s="338">
        <f t="shared" si="22"/>
        <v>95.549983585834482</v>
      </c>
      <c r="H312" s="334"/>
    </row>
    <row r="313" spans="1:8" ht="76.2" customHeight="1">
      <c r="A313" s="261" t="s">
        <v>111</v>
      </c>
      <c r="B313" s="342"/>
      <c r="C313" s="342" t="s">
        <v>112</v>
      </c>
      <c r="D313" s="342"/>
      <c r="E313" s="401">
        <f>E314+E334+E338</f>
        <v>38896944.089999996</v>
      </c>
      <c r="F313" s="401">
        <f>F314+F334+F338</f>
        <v>38039817.049999997</v>
      </c>
      <c r="G313" s="393">
        <f t="shared" si="22"/>
        <v>97.79641547671001</v>
      </c>
      <c r="H313" s="263"/>
    </row>
    <row r="314" spans="1:8" ht="41.4" customHeight="1">
      <c r="A314" s="264" t="s">
        <v>113</v>
      </c>
      <c r="B314" s="342" t="s">
        <v>114</v>
      </c>
      <c r="C314" s="342" t="s">
        <v>115</v>
      </c>
      <c r="D314" s="342"/>
      <c r="E314" s="349">
        <f>E315+E318</f>
        <v>15918595.5</v>
      </c>
      <c r="F314" s="349">
        <f>F315+F318</f>
        <v>15629049.65</v>
      </c>
      <c r="G314" s="393">
        <f t="shared" si="22"/>
        <v>98.181084191755488</v>
      </c>
      <c r="H314" s="257"/>
    </row>
    <row r="315" spans="1:8" ht="40.200000000000003" customHeight="1">
      <c r="A315" s="261" t="s">
        <v>99</v>
      </c>
      <c r="B315" s="342" t="s">
        <v>114</v>
      </c>
      <c r="C315" s="342" t="s">
        <v>115</v>
      </c>
      <c r="D315" s="342" t="s">
        <v>100</v>
      </c>
      <c r="E315" s="349">
        <f>E316+E317</f>
        <v>14770046.99</v>
      </c>
      <c r="F315" s="349">
        <f>F316+F317</f>
        <v>14521930.17</v>
      </c>
      <c r="G315" s="393">
        <f t="shared" si="22"/>
        <v>98.320135202223895</v>
      </c>
      <c r="H315" s="257"/>
    </row>
    <row r="316" spans="1:8" ht="30.75" customHeight="1">
      <c r="A316" s="264"/>
      <c r="B316" s="342"/>
      <c r="C316" s="342"/>
      <c r="D316" s="342"/>
      <c r="E316" s="396">
        <v>14710032.15</v>
      </c>
      <c r="F316" s="349">
        <v>14481975.33</v>
      </c>
      <c r="G316" s="393">
        <f t="shared" si="22"/>
        <v>98.449651111061641</v>
      </c>
      <c r="H316" s="257" t="s">
        <v>506</v>
      </c>
    </row>
    <row r="317" spans="1:8" ht="80.25" customHeight="1">
      <c r="A317" s="264"/>
      <c r="B317" s="342"/>
      <c r="C317" s="342"/>
      <c r="D317" s="342"/>
      <c r="E317" s="396">
        <v>60014.84</v>
      </c>
      <c r="F317" s="349">
        <v>39954.839999999997</v>
      </c>
      <c r="G317" s="393">
        <f t="shared" si="22"/>
        <v>66.574933799706869</v>
      </c>
      <c r="H317" s="256" t="s">
        <v>1002</v>
      </c>
    </row>
    <row r="318" spans="1:8" ht="57.75" customHeight="1">
      <c r="A318" s="256" t="s">
        <v>104</v>
      </c>
      <c r="B318" s="342" t="s">
        <v>114</v>
      </c>
      <c r="C318" s="342" t="s">
        <v>115</v>
      </c>
      <c r="D318" s="342" t="s">
        <v>6</v>
      </c>
      <c r="E318" s="349">
        <f>E319+E327</f>
        <v>1148548.51</v>
      </c>
      <c r="F318" s="349">
        <f>F319+F327</f>
        <v>1107119.48</v>
      </c>
      <c r="G318" s="393">
        <f t="shared" si="22"/>
        <v>96.392922924953339</v>
      </c>
      <c r="H318" s="257"/>
    </row>
    <row r="319" spans="1:8">
      <c r="A319" s="261"/>
      <c r="B319" s="342"/>
      <c r="C319" s="342"/>
      <c r="D319" s="342"/>
      <c r="E319" s="349">
        <f>E320+E321+E322+E323+E324+E325+E326</f>
        <v>755791.25</v>
      </c>
      <c r="F319" s="349">
        <f>F320+F321+F322+F323+F324+F325+F326</f>
        <v>724425.04</v>
      </c>
      <c r="G319" s="393">
        <f t="shared" si="22"/>
        <v>95.849884475375973</v>
      </c>
      <c r="H319" s="257"/>
    </row>
    <row r="320" spans="1:8" ht="29.25" customHeight="1">
      <c r="A320" s="261"/>
      <c r="B320" s="342"/>
      <c r="C320" s="342"/>
      <c r="D320" s="342"/>
      <c r="E320" s="396">
        <v>42000</v>
      </c>
      <c r="F320" s="349">
        <v>19220</v>
      </c>
      <c r="G320" s="393">
        <f t="shared" si="22"/>
        <v>45.761904761904759</v>
      </c>
      <c r="H320" s="257" t="s">
        <v>484</v>
      </c>
    </row>
    <row r="321" spans="1:8" ht="24.75" customHeight="1">
      <c r="A321" s="261"/>
      <c r="B321" s="342"/>
      <c r="C321" s="342"/>
      <c r="D321" s="342"/>
      <c r="E321" s="396">
        <v>199175.16</v>
      </c>
      <c r="F321" s="349">
        <v>199175.16</v>
      </c>
      <c r="G321" s="393">
        <f t="shared" si="22"/>
        <v>100</v>
      </c>
      <c r="H321" s="257" t="s">
        <v>116</v>
      </c>
    </row>
    <row r="322" spans="1:8" ht="21.75" customHeight="1">
      <c r="A322" s="261"/>
      <c r="B322" s="342"/>
      <c r="C322" s="342"/>
      <c r="D322" s="342"/>
      <c r="E322" s="396">
        <v>67338.759999999995</v>
      </c>
      <c r="F322" s="349">
        <v>62547.55</v>
      </c>
      <c r="G322" s="393">
        <f t="shared" si="22"/>
        <v>92.88491501774017</v>
      </c>
      <c r="H322" s="257" t="s">
        <v>117</v>
      </c>
    </row>
    <row r="323" spans="1:8" ht="27.75" customHeight="1">
      <c r="A323" s="261"/>
      <c r="B323" s="342"/>
      <c r="C323" s="342"/>
      <c r="D323" s="342"/>
      <c r="E323" s="396">
        <v>5437</v>
      </c>
      <c r="F323" s="349">
        <v>5437</v>
      </c>
      <c r="G323" s="393">
        <f t="shared" si="22"/>
        <v>100</v>
      </c>
      <c r="H323" s="257" t="s">
        <v>118</v>
      </c>
    </row>
    <row r="324" spans="1:8" ht="41.25" customHeight="1">
      <c r="A324" s="261"/>
      <c r="B324" s="342"/>
      <c r="C324" s="342"/>
      <c r="D324" s="342"/>
      <c r="E324" s="396">
        <v>338733.33</v>
      </c>
      <c r="F324" s="349">
        <v>338733.33</v>
      </c>
      <c r="G324" s="393">
        <f t="shared" si="22"/>
        <v>100</v>
      </c>
      <c r="H324" s="256" t="s">
        <v>1003</v>
      </c>
    </row>
    <row r="325" spans="1:8" ht="36" customHeight="1">
      <c r="A325" s="261"/>
      <c r="B325" s="342"/>
      <c r="C325" s="342"/>
      <c r="D325" s="342"/>
      <c r="E325" s="396">
        <v>92506</v>
      </c>
      <c r="F325" s="349">
        <v>89796</v>
      </c>
      <c r="G325" s="393">
        <f t="shared" si="22"/>
        <v>97.070460294467381</v>
      </c>
      <c r="H325" s="256" t="s">
        <v>1004</v>
      </c>
    </row>
    <row r="326" spans="1:8" ht="20.25" customHeight="1">
      <c r="A326" s="261"/>
      <c r="B326" s="342"/>
      <c r="C326" s="342"/>
      <c r="D326" s="342"/>
      <c r="E326" s="396">
        <v>10601</v>
      </c>
      <c r="F326" s="349">
        <v>9516</v>
      </c>
      <c r="G326" s="393">
        <f t="shared" si="22"/>
        <v>89.765116498443547</v>
      </c>
      <c r="H326" s="257" t="s">
        <v>119</v>
      </c>
    </row>
    <row r="327" spans="1:8" ht="20.25" customHeight="1">
      <c r="A327" s="261"/>
      <c r="B327" s="342"/>
      <c r="C327" s="342"/>
      <c r="D327" s="342"/>
      <c r="E327" s="349">
        <f>E328+E329+E330+E331+E332+E333</f>
        <v>392757.26</v>
      </c>
      <c r="F327" s="349">
        <f>F328+F329+F330+F331+F332+F333</f>
        <v>382694.44</v>
      </c>
      <c r="G327" s="393">
        <f t="shared" si="22"/>
        <v>97.437903503044083</v>
      </c>
      <c r="H327" s="257"/>
    </row>
    <row r="328" spans="1:8" ht="18.75" customHeight="1">
      <c r="A328" s="261"/>
      <c r="B328" s="342"/>
      <c r="C328" s="342"/>
      <c r="D328" s="342"/>
      <c r="E328" s="396">
        <v>18600</v>
      </c>
      <c r="F328" s="349">
        <v>18248.060000000001</v>
      </c>
      <c r="G328" s="393">
        <f t="shared" si="22"/>
        <v>98.107849462365607</v>
      </c>
      <c r="H328" s="257" t="s">
        <v>106</v>
      </c>
    </row>
    <row r="329" spans="1:8" ht="24.75" customHeight="1">
      <c r="A329" s="261"/>
      <c r="B329" s="342"/>
      <c r="C329" s="342"/>
      <c r="D329" s="342"/>
      <c r="E329" s="396">
        <v>10125</v>
      </c>
      <c r="F329" s="349">
        <v>10125</v>
      </c>
      <c r="G329" s="393">
        <f t="shared" si="22"/>
        <v>100</v>
      </c>
      <c r="H329" s="257" t="s">
        <v>120</v>
      </c>
    </row>
    <row r="330" spans="1:8" ht="23.25" customHeight="1">
      <c r="A330" s="261"/>
      <c r="B330" s="342"/>
      <c r="C330" s="342"/>
      <c r="D330" s="342"/>
      <c r="E330" s="396">
        <v>29000</v>
      </c>
      <c r="F330" s="349">
        <v>29000</v>
      </c>
      <c r="G330" s="393">
        <f t="shared" si="22"/>
        <v>100</v>
      </c>
      <c r="H330" s="257" t="s">
        <v>629</v>
      </c>
    </row>
    <row r="331" spans="1:8">
      <c r="A331" s="261"/>
      <c r="B331" s="342"/>
      <c r="C331" s="342"/>
      <c r="D331" s="342"/>
      <c r="E331" s="396">
        <v>19795</v>
      </c>
      <c r="F331" s="349">
        <v>11552.67</v>
      </c>
      <c r="G331" s="393">
        <f t="shared" si="22"/>
        <v>58.361555948471832</v>
      </c>
      <c r="H331" s="257" t="s">
        <v>121</v>
      </c>
    </row>
    <row r="332" spans="1:8" ht="25.5" customHeight="1">
      <c r="A332" s="261"/>
      <c r="B332" s="342"/>
      <c r="C332" s="342"/>
      <c r="D332" s="342"/>
      <c r="E332" s="396">
        <v>39893</v>
      </c>
      <c r="F332" s="349">
        <v>39893</v>
      </c>
      <c r="G332" s="393">
        <f t="shared" si="22"/>
        <v>100</v>
      </c>
      <c r="H332" s="256" t="s">
        <v>1005</v>
      </c>
    </row>
    <row r="333" spans="1:8" ht="31.95" customHeight="1">
      <c r="A333" s="261"/>
      <c r="B333" s="342"/>
      <c r="C333" s="342"/>
      <c r="D333" s="342"/>
      <c r="E333" s="396">
        <v>275344.26</v>
      </c>
      <c r="F333" s="349">
        <v>273875.71000000002</v>
      </c>
      <c r="G333" s="393">
        <f t="shared" si="22"/>
        <v>99.466649495435277</v>
      </c>
      <c r="H333" s="257" t="s">
        <v>729</v>
      </c>
    </row>
    <row r="334" spans="1:8" ht="44.25" customHeight="1">
      <c r="A334" s="264" t="s">
        <v>124</v>
      </c>
      <c r="B334" s="342" t="s">
        <v>114</v>
      </c>
      <c r="C334" s="342" t="s">
        <v>125</v>
      </c>
      <c r="D334" s="342"/>
      <c r="E334" s="349">
        <f>E335</f>
        <v>2080864.1600000001</v>
      </c>
      <c r="F334" s="349">
        <f>F335</f>
        <v>1839716.4200000002</v>
      </c>
      <c r="G334" s="393">
        <f t="shared" si="22"/>
        <v>88.411173365588652</v>
      </c>
      <c r="H334" s="257"/>
    </row>
    <row r="335" spans="1:8" ht="42" customHeight="1">
      <c r="A335" s="261" t="s">
        <v>99</v>
      </c>
      <c r="B335" s="342" t="s">
        <v>114</v>
      </c>
      <c r="C335" s="342" t="s">
        <v>125</v>
      </c>
      <c r="D335" s="342" t="s">
        <v>100</v>
      </c>
      <c r="E335" s="349">
        <f>E336+E337</f>
        <v>2080864.1600000001</v>
      </c>
      <c r="F335" s="349">
        <f>F336+F337</f>
        <v>1839716.4200000002</v>
      </c>
      <c r="G335" s="393">
        <f t="shared" si="22"/>
        <v>88.411173365588652</v>
      </c>
      <c r="H335" s="257"/>
    </row>
    <row r="336" spans="1:8" ht="28.2" customHeight="1">
      <c r="A336" s="264"/>
      <c r="B336" s="342"/>
      <c r="C336" s="342"/>
      <c r="D336" s="342"/>
      <c r="E336" s="404">
        <v>2077849.32</v>
      </c>
      <c r="F336" s="395">
        <v>1837901.58</v>
      </c>
      <c r="G336" s="393">
        <f t="shared" si="22"/>
        <v>88.452110666041946</v>
      </c>
      <c r="H336" s="257" t="s">
        <v>506</v>
      </c>
    </row>
    <row r="337" spans="1:8" ht="57.6" customHeight="1">
      <c r="A337" s="264"/>
      <c r="B337" s="342"/>
      <c r="C337" s="342"/>
      <c r="D337" s="342"/>
      <c r="E337" s="404">
        <v>3014.84</v>
      </c>
      <c r="F337" s="395">
        <v>1814.84</v>
      </c>
      <c r="G337" s="393">
        <f t="shared" si="22"/>
        <v>60.19689270409043</v>
      </c>
      <c r="H337" s="256" t="s">
        <v>1006</v>
      </c>
    </row>
    <row r="338" spans="1:8" ht="41.25" customHeight="1">
      <c r="A338" s="256" t="s">
        <v>126</v>
      </c>
      <c r="B338" s="342" t="s">
        <v>114</v>
      </c>
      <c r="C338" s="342" t="s">
        <v>127</v>
      </c>
      <c r="D338" s="342"/>
      <c r="E338" s="395">
        <f>E339+E345</f>
        <v>20897484.429999996</v>
      </c>
      <c r="F338" s="395">
        <f>F339+F345</f>
        <v>20571050.98</v>
      </c>
      <c r="G338" s="393">
        <f t="shared" si="22"/>
        <v>98.437929449865393</v>
      </c>
      <c r="H338" s="257"/>
    </row>
    <row r="339" spans="1:8" ht="42.75" customHeight="1">
      <c r="A339" s="261" t="s">
        <v>99</v>
      </c>
      <c r="B339" s="342" t="s">
        <v>114</v>
      </c>
      <c r="C339" s="342" t="s">
        <v>127</v>
      </c>
      <c r="D339" s="342" t="s">
        <v>100</v>
      </c>
      <c r="E339" s="395">
        <f>E340+E341+E342+E343+E344</f>
        <v>20068474.299999997</v>
      </c>
      <c r="F339" s="395">
        <f>F340+F341+F342+F343+F344</f>
        <v>19956000.710000001</v>
      </c>
      <c r="G339" s="393">
        <f t="shared" si="22"/>
        <v>99.439550868099644</v>
      </c>
      <c r="H339" s="257"/>
    </row>
    <row r="340" spans="1:8" ht="24" customHeight="1">
      <c r="A340" s="264"/>
      <c r="B340" s="342"/>
      <c r="C340" s="342"/>
      <c r="D340" s="342"/>
      <c r="E340" s="404">
        <v>15261159</v>
      </c>
      <c r="F340" s="395">
        <v>15239666.380000001</v>
      </c>
      <c r="G340" s="393">
        <f t="shared" si="22"/>
        <v>99.859167839087462</v>
      </c>
      <c r="H340" s="257" t="s">
        <v>101</v>
      </c>
    </row>
    <row r="341" spans="1:8">
      <c r="A341" s="264"/>
      <c r="B341" s="342"/>
      <c r="C341" s="342"/>
      <c r="D341" s="342"/>
      <c r="E341" s="404">
        <v>690</v>
      </c>
      <c r="F341" s="395">
        <v>690</v>
      </c>
      <c r="G341" s="393">
        <f t="shared" si="22"/>
        <v>100</v>
      </c>
      <c r="H341" s="257" t="s">
        <v>128</v>
      </c>
    </row>
    <row r="342" spans="1:8">
      <c r="A342" s="264"/>
      <c r="B342" s="342"/>
      <c r="C342" s="342"/>
      <c r="D342" s="342"/>
      <c r="E342" s="404">
        <v>8430</v>
      </c>
      <c r="F342" s="395">
        <v>8430</v>
      </c>
      <c r="G342" s="393">
        <f t="shared" si="22"/>
        <v>100</v>
      </c>
      <c r="H342" s="257" t="s">
        <v>450</v>
      </c>
    </row>
    <row r="343" spans="1:8">
      <c r="A343" s="264"/>
      <c r="B343" s="342"/>
      <c r="C343" s="342"/>
      <c r="D343" s="342"/>
      <c r="E343" s="404">
        <v>49662.53</v>
      </c>
      <c r="F343" s="395">
        <v>49562.53</v>
      </c>
      <c r="G343" s="393">
        <f t="shared" si="22"/>
        <v>99.798640947209094</v>
      </c>
      <c r="H343" s="257" t="s">
        <v>696</v>
      </c>
    </row>
    <row r="344" spans="1:8" ht="24.75" customHeight="1">
      <c r="A344" s="264"/>
      <c r="B344" s="342"/>
      <c r="C344" s="342"/>
      <c r="D344" s="342"/>
      <c r="E344" s="404">
        <v>4748532.7699999996</v>
      </c>
      <c r="F344" s="395">
        <v>4657651.8</v>
      </c>
      <c r="G344" s="393">
        <f t="shared" si="22"/>
        <v>98.086125243271724</v>
      </c>
      <c r="H344" s="257" t="s">
        <v>103</v>
      </c>
    </row>
    <row r="345" spans="1:8" ht="57" customHeight="1">
      <c r="A345" s="256" t="s">
        <v>104</v>
      </c>
      <c r="B345" s="342" t="s">
        <v>114</v>
      </c>
      <c r="C345" s="342" t="s">
        <v>127</v>
      </c>
      <c r="D345" s="342" t="s">
        <v>6</v>
      </c>
      <c r="E345" s="395">
        <f>E346+E351</f>
        <v>829010.13</v>
      </c>
      <c r="F345" s="395">
        <f>F346+F351</f>
        <v>615050.27</v>
      </c>
      <c r="G345" s="393">
        <f t="shared" si="22"/>
        <v>74.190923336485653</v>
      </c>
      <c r="H345" s="257"/>
    </row>
    <row r="346" spans="1:8" ht="21.6" customHeight="1">
      <c r="A346" s="261"/>
      <c r="B346" s="342"/>
      <c r="C346" s="342"/>
      <c r="D346" s="342"/>
      <c r="E346" s="395">
        <f>E347+E348+E349+E350</f>
        <v>440749</v>
      </c>
      <c r="F346" s="395">
        <f>F347+F348+F349+F350</f>
        <v>259573</v>
      </c>
      <c r="G346" s="393">
        <f t="shared" si="22"/>
        <v>58.893610649144975</v>
      </c>
      <c r="H346" s="257"/>
    </row>
    <row r="347" spans="1:8">
      <c r="A347" s="261"/>
      <c r="B347" s="342"/>
      <c r="C347" s="342"/>
      <c r="D347" s="342"/>
      <c r="E347" s="404">
        <v>67710</v>
      </c>
      <c r="F347" s="395">
        <v>46460</v>
      </c>
      <c r="G347" s="393">
        <f t="shared" si="22"/>
        <v>68.616157140747305</v>
      </c>
      <c r="H347" s="257" t="s">
        <v>129</v>
      </c>
    </row>
    <row r="348" spans="1:8">
      <c r="A348" s="261"/>
      <c r="B348" s="342"/>
      <c r="C348" s="342"/>
      <c r="D348" s="342"/>
      <c r="E348" s="404">
        <v>170800</v>
      </c>
      <c r="F348" s="395">
        <v>27800</v>
      </c>
      <c r="G348" s="393">
        <f t="shared" si="22"/>
        <v>16.276346604215455</v>
      </c>
      <c r="H348" s="257" t="s">
        <v>130</v>
      </c>
    </row>
    <row r="349" spans="1:8" ht="28.5" customHeight="1">
      <c r="A349" s="261"/>
      <c r="B349" s="342"/>
      <c r="C349" s="342"/>
      <c r="D349" s="342"/>
      <c r="E349" s="404">
        <v>29291</v>
      </c>
      <c r="F349" s="395">
        <v>16223</v>
      </c>
      <c r="G349" s="393">
        <f t="shared" si="22"/>
        <v>55.385613328326109</v>
      </c>
      <c r="H349" s="257" t="s">
        <v>131</v>
      </c>
    </row>
    <row r="350" spans="1:8" ht="113.4" customHeight="1">
      <c r="A350" s="261"/>
      <c r="B350" s="342"/>
      <c r="C350" s="342"/>
      <c r="D350" s="342"/>
      <c r="E350" s="404">
        <v>172948</v>
      </c>
      <c r="F350" s="395">
        <v>169090</v>
      </c>
      <c r="G350" s="393">
        <f t="shared" si="22"/>
        <v>97.769271688600043</v>
      </c>
      <c r="H350" s="257" t="s">
        <v>716</v>
      </c>
    </row>
    <row r="351" spans="1:8" ht="30.6" customHeight="1">
      <c r="A351" s="261"/>
      <c r="B351" s="342"/>
      <c r="C351" s="342"/>
      <c r="D351" s="342"/>
      <c r="E351" s="395">
        <f>E352+E353+E354</f>
        <v>388261.13</v>
      </c>
      <c r="F351" s="395">
        <f>F352+F353+F354</f>
        <v>355477.27</v>
      </c>
      <c r="G351" s="393">
        <f t="shared" si="22"/>
        <v>91.556234331260512</v>
      </c>
      <c r="H351" s="257"/>
    </row>
    <row r="352" spans="1:8" ht="27.6" customHeight="1">
      <c r="A352" s="261"/>
      <c r="B352" s="342"/>
      <c r="C352" s="342"/>
      <c r="D352" s="342"/>
      <c r="E352" s="404">
        <v>69106.960000000006</v>
      </c>
      <c r="F352" s="395">
        <v>69106.960000000006</v>
      </c>
      <c r="G352" s="393">
        <f t="shared" si="22"/>
        <v>100</v>
      </c>
      <c r="H352" s="257" t="s">
        <v>132</v>
      </c>
    </row>
    <row r="353" spans="1:8" ht="22.2" customHeight="1">
      <c r="A353" s="261"/>
      <c r="B353" s="342"/>
      <c r="C353" s="342"/>
      <c r="D353" s="342"/>
      <c r="E353" s="404">
        <v>5559.04</v>
      </c>
      <c r="F353" s="395">
        <v>5559.04</v>
      </c>
      <c r="G353" s="393">
        <f t="shared" si="22"/>
        <v>100</v>
      </c>
      <c r="H353" s="257" t="s">
        <v>133</v>
      </c>
    </row>
    <row r="354" spans="1:8" ht="25.5" customHeight="1">
      <c r="A354" s="261"/>
      <c r="B354" s="342"/>
      <c r="C354" s="342"/>
      <c r="D354" s="342"/>
      <c r="E354" s="404">
        <v>313595.13</v>
      </c>
      <c r="F354" s="395">
        <v>280811.27</v>
      </c>
      <c r="G354" s="393">
        <f t="shared" si="22"/>
        <v>89.545800663422298</v>
      </c>
      <c r="H354" s="257" t="s">
        <v>678</v>
      </c>
    </row>
    <row r="355" spans="1:8" ht="75" customHeight="1">
      <c r="A355" s="261" t="s">
        <v>135</v>
      </c>
      <c r="B355" s="342"/>
      <c r="C355" s="342" t="s">
        <v>136</v>
      </c>
      <c r="D355" s="342"/>
      <c r="E355" s="401">
        <f>E356+E361+E365+E367</f>
        <v>1474092.5899999999</v>
      </c>
      <c r="F355" s="401">
        <f>F356+F361+F365+F367</f>
        <v>1459822.5899999999</v>
      </c>
      <c r="G355" s="393">
        <f t="shared" si="22"/>
        <v>99.031946833136175</v>
      </c>
      <c r="H355" s="263"/>
    </row>
    <row r="356" spans="1:8" ht="39.75" customHeight="1">
      <c r="A356" s="260" t="s">
        <v>141</v>
      </c>
      <c r="B356" s="342" t="s">
        <v>142</v>
      </c>
      <c r="C356" s="342" t="s">
        <v>143</v>
      </c>
      <c r="D356" s="342"/>
      <c r="E356" s="349">
        <f>E357+E358+E359+E360</f>
        <v>269430.77</v>
      </c>
      <c r="F356" s="349">
        <f>F357+F358+F359+F360</f>
        <v>255160.77</v>
      </c>
      <c r="G356" s="393">
        <f t="shared" si="22"/>
        <v>94.703648733216312</v>
      </c>
      <c r="H356" s="257"/>
    </row>
    <row r="357" spans="1:8" ht="62.4" customHeight="1">
      <c r="A357" s="256" t="s">
        <v>104</v>
      </c>
      <c r="B357" s="342" t="s">
        <v>142</v>
      </c>
      <c r="C357" s="342" t="s">
        <v>143</v>
      </c>
      <c r="D357" s="342" t="s">
        <v>6</v>
      </c>
      <c r="E357" s="396">
        <v>181238.39999999999</v>
      </c>
      <c r="F357" s="349">
        <v>181238.39999999999</v>
      </c>
      <c r="G357" s="393">
        <f t="shared" si="22"/>
        <v>100</v>
      </c>
      <c r="H357" s="257" t="s">
        <v>144</v>
      </c>
    </row>
    <row r="358" spans="1:8">
      <c r="A358" s="256"/>
      <c r="B358" s="342" t="s">
        <v>142</v>
      </c>
      <c r="C358" s="342" t="s">
        <v>143</v>
      </c>
      <c r="D358" s="342" t="s">
        <v>6</v>
      </c>
      <c r="E358" s="396">
        <v>61657.37</v>
      </c>
      <c r="F358" s="349">
        <v>61657.37</v>
      </c>
      <c r="G358" s="393">
        <f t="shared" si="22"/>
        <v>100</v>
      </c>
      <c r="H358" s="257" t="s">
        <v>648</v>
      </c>
    </row>
    <row r="359" spans="1:8" ht="56.25" customHeight="1">
      <c r="A359" s="256"/>
      <c r="B359" s="342" t="s">
        <v>142</v>
      </c>
      <c r="C359" s="342" t="s">
        <v>143</v>
      </c>
      <c r="D359" s="342" t="s">
        <v>6</v>
      </c>
      <c r="E359" s="396">
        <v>9365</v>
      </c>
      <c r="F359" s="349">
        <v>9365</v>
      </c>
      <c r="G359" s="393">
        <f t="shared" si="22"/>
        <v>100</v>
      </c>
      <c r="H359" s="257" t="s">
        <v>698</v>
      </c>
    </row>
    <row r="360" spans="1:8" ht="52.2" customHeight="1">
      <c r="A360" s="256"/>
      <c r="B360" s="342" t="s">
        <v>142</v>
      </c>
      <c r="C360" s="342" t="s">
        <v>143</v>
      </c>
      <c r="D360" s="342" t="s">
        <v>6</v>
      </c>
      <c r="E360" s="396">
        <v>17170</v>
      </c>
      <c r="F360" s="349">
        <v>2900</v>
      </c>
      <c r="G360" s="393">
        <f t="shared" si="22"/>
        <v>16.8899242865463</v>
      </c>
      <c r="H360" s="257" t="s">
        <v>697</v>
      </c>
    </row>
    <row r="361" spans="1:8" ht="39" customHeight="1">
      <c r="A361" s="265" t="s">
        <v>145</v>
      </c>
      <c r="B361" s="342" t="s">
        <v>142</v>
      </c>
      <c r="C361" s="342" t="s">
        <v>146</v>
      </c>
      <c r="D361" s="342"/>
      <c r="E361" s="349">
        <f>E362</f>
        <v>1089261.8199999998</v>
      </c>
      <c r="F361" s="349">
        <f>F362</f>
        <v>1089261.8199999998</v>
      </c>
      <c r="G361" s="393">
        <f t="shared" si="22"/>
        <v>100</v>
      </c>
      <c r="H361" s="257"/>
    </row>
    <row r="362" spans="1:8" ht="19.5" customHeight="1">
      <c r="A362" s="265" t="s">
        <v>122</v>
      </c>
      <c r="B362" s="342" t="s">
        <v>142</v>
      </c>
      <c r="C362" s="342" t="s">
        <v>146</v>
      </c>
      <c r="D362" s="342" t="s">
        <v>123</v>
      </c>
      <c r="E362" s="349">
        <f>E363+E364</f>
        <v>1089261.8199999998</v>
      </c>
      <c r="F362" s="349">
        <f>F363+F364</f>
        <v>1089261.8199999998</v>
      </c>
      <c r="G362" s="393">
        <f t="shared" si="22"/>
        <v>100</v>
      </c>
      <c r="H362" s="257"/>
    </row>
    <row r="363" spans="1:8" ht="94.2" customHeight="1">
      <c r="A363" s="261"/>
      <c r="B363" s="342"/>
      <c r="C363" s="342"/>
      <c r="D363" s="342"/>
      <c r="E363" s="396">
        <v>751761.82</v>
      </c>
      <c r="F363" s="349">
        <v>751761.82</v>
      </c>
      <c r="G363" s="393">
        <f t="shared" si="22"/>
        <v>100</v>
      </c>
      <c r="H363" s="257" t="s">
        <v>730</v>
      </c>
    </row>
    <row r="364" spans="1:8" ht="34.950000000000003" customHeight="1">
      <c r="A364" s="261"/>
      <c r="B364" s="342"/>
      <c r="C364" s="342"/>
      <c r="D364" s="342"/>
      <c r="E364" s="396">
        <v>337500</v>
      </c>
      <c r="F364" s="349">
        <v>337500</v>
      </c>
      <c r="G364" s="393">
        <f t="shared" si="22"/>
        <v>100</v>
      </c>
      <c r="H364" s="257" t="s">
        <v>699</v>
      </c>
    </row>
    <row r="365" spans="1:8" ht="107.4" customHeight="1">
      <c r="A365" s="261" t="s">
        <v>148</v>
      </c>
      <c r="B365" s="342" t="s">
        <v>142</v>
      </c>
      <c r="C365" s="342" t="s">
        <v>149</v>
      </c>
      <c r="D365" s="342"/>
      <c r="E365" s="395">
        <f>E366</f>
        <v>200</v>
      </c>
      <c r="F365" s="395">
        <f>F366</f>
        <v>200</v>
      </c>
      <c r="G365" s="393">
        <f t="shared" ref="G365:G433" si="23">F365/E365*100</f>
        <v>100</v>
      </c>
      <c r="H365" s="257"/>
    </row>
    <row r="366" spans="1:8" ht="59.25" customHeight="1">
      <c r="A366" s="256" t="s">
        <v>104</v>
      </c>
      <c r="B366" s="342" t="s">
        <v>142</v>
      </c>
      <c r="C366" s="342" t="s">
        <v>149</v>
      </c>
      <c r="D366" s="342" t="s">
        <v>6</v>
      </c>
      <c r="E366" s="404">
        <v>200</v>
      </c>
      <c r="F366" s="395">
        <v>200</v>
      </c>
      <c r="G366" s="393">
        <f t="shared" si="23"/>
        <v>100</v>
      </c>
      <c r="H366" s="257" t="s">
        <v>150</v>
      </c>
    </row>
    <row r="367" spans="1:8" ht="36.75" customHeight="1">
      <c r="A367" s="261" t="s">
        <v>151</v>
      </c>
      <c r="B367" s="342" t="s">
        <v>142</v>
      </c>
      <c r="C367" s="342" t="s">
        <v>152</v>
      </c>
      <c r="D367" s="342"/>
      <c r="E367" s="395">
        <f>E368</f>
        <v>115200</v>
      </c>
      <c r="F367" s="395">
        <f>F368</f>
        <v>115200</v>
      </c>
      <c r="G367" s="393">
        <f t="shared" si="23"/>
        <v>100</v>
      </c>
      <c r="H367" s="257"/>
    </row>
    <row r="368" spans="1:8" ht="37.5" customHeight="1">
      <c r="A368" s="261" t="s">
        <v>99</v>
      </c>
      <c r="B368" s="342" t="s">
        <v>142</v>
      </c>
      <c r="C368" s="342" t="s">
        <v>152</v>
      </c>
      <c r="D368" s="342" t="s">
        <v>100</v>
      </c>
      <c r="E368" s="404">
        <v>115200</v>
      </c>
      <c r="F368" s="395">
        <v>115200</v>
      </c>
      <c r="G368" s="393">
        <f t="shared" si="23"/>
        <v>100</v>
      </c>
      <c r="H368" s="257" t="s">
        <v>731</v>
      </c>
    </row>
    <row r="369" spans="1:8" ht="97.5" customHeight="1">
      <c r="A369" s="261" t="s">
        <v>159</v>
      </c>
      <c r="B369" s="342"/>
      <c r="C369" s="342" t="s">
        <v>160</v>
      </c>
      <c r="D369" s="342"/>
      <c r="E369" s="401">
        <f>E370</f>
        <v>306000</v>
      </c>
      <c r="F369" s="401">
        <f>F370</f>
        <v>306000</v>
      </c>
      <c r="G369" s="393">
        <f t="shared" si="23"/>
        <v>100</v>
      </c>
      <c r="H369" s="263"/>
    </row>
    <row r="370" spans="1:8" ht="96" customHeight="1">
      <c r="A370" s="266" t="s">
        <v>161</v>
      </c>
      <c r="B370" s="342" t="s">
        <v>142</v>
      </c>
      <c r="C370" s="342" t="s">
        <v>162</v>
      </c>
      <c r="D370" s="342"/>
      <c r="E370" s="395">
        <f>E371</f>
        <v>306000</v>
      </c>
      <c r="F370" s="395">
        <f>F371</f>
        <v>306000</v>
      </c>
      <c r="G370" s="393">
        <f t="shared" si="23"/>
        <v>100</v>
      </c>
      <c r="H370" s="257"/>
    </row>
    <row r="371" spans="1:8" ht="58.5" customHeight="1">
      <c r="A371" s="256" t="s">
        <v>104</v>
      </c>
      <c r="B371" s="342" t="s">
        <v>142</v>
      </c>
      <c r="C371" s="342" t="s">
        <v>162</v>
      </c>
      <c r="D371" s="342" t="s">
        <v>6</v>
      </c>
      <c r="E371" s="404">
        <v>306000</v>
      </c>
      <c r="F371" s="395">
        <v>306000</v>
      </c>
      <c r="G371" s="393">
        <f t="shared" si="23"/>
        <v>100</v>
      </c>
      <c r="H371" s="256" t="s">
        <v>1007</v>
      </c>
    </row>
    <row r="372" spans="1:8" ht="52.2">
      <c r="A372" s="261" t="s">
        <v>164</v>
      </c>
      <c r="B372" s="342"/>
      <c r="C372" s="342" t="s">
        <v>165</v>
      </c>
      <c r="D372" s="342"/>
      <c r="E372" s="401">
        <f>E373</f>
        <v>49900</v>
      </c>
      <c r="F372" s="401">
        <f>F373</f>
        <v>49900</v>
      </c>
      <c r="G372" s="393">
        <f t="shared" si="23"/>
        <v>100</v>
      </c>
      <c r="H372" s="263"/>
    </row>
    <row r="373" spans="1:8" ht="42" customHeight="1">
      <c r="A373" s="256" t="s">
        <v>166</v>
      </c>
      <c r="B373" s="342" t="s">
        <v>167</v>
      </c>
      <c r="C373" s="342" t="s">
        <v>168</v>
      </c>
      <c r="D373" s="342"/>
      <c r="E373" s="349">
        <f>E374</f>
        <v>49900</v>
      </c>
      <c r="F373" s="349">
        <f>F374</f>
        <v>49900</v>
      </c>
      <c r="G373" s="393">
        <f t="shared" si="23"/>
        <v>100</v>
      </c>
      <c r="H373" s="257"/>
    </row>
    <row r="374" spans="1:8" ht="58.5" customHeight="1">
      <c r="A374" s="256" t="s">
        <v>104</v>
      </c>
      <c r="B374" s="342" t="s">
        <v>167</v>
      </c>
      <c r="C374" s="342" t="s">
        <v>168</v>
      </c>
      <c r="D374" s="342" t="s">
        <v>6</v>
      </c>
      <c r="E374" s="396">
        <v>49900</v>
      </c>
      <c r="F374" s="349">
        <v>49900</v>
      </c>
      <c r="G374" s="393">
        <f t="shared" si="23"/>
        <v>100</v>
      </c>
      <c r="H374" s="261" t="s">
        <v>732</v>
      </c>
    </row>
    <row r="375" spans="1:8" ht="94.5" customHeight="1">
      <c r="A375" s="261" t="s">
        <v>170</v>
      </c>
      <c r="B375" s="342"/>
      <c r="C375" s="342" t="s">
        <v>171</v>
      </c>
      <c r="D375" s="342"/>
      <c r="E375" s="401">
        <f>E376</f>
        <v>54296109</v>
      </c>
      <c r="F375" s="401">
        <f>F376</f>
        <v>50938964.909999996</v>
      </c>
      <c r="G375" s="393">
        <f t="shared" si="23"/>
        <v>93.816971138760593</v>
      </c>
      <c r="H375" s="263"/>
    </row>
    <row r="376" spans="1:8" ht="38.25" customHeight="1">
      <c r="A376" s="261" t="s">
        <v>172</v>
      </c>
      <c r="B376" s="342" t="s">
        <v>142</v>
      </c>
      <c r="C376" s="342" t="s">
        <v>173</v>
      </c>
      <c r="D376" s="342"/>
      <c r="E376" s="395">
        <f>E377+E378+E415</f>
        <v>54296109</v>
      </c>
      <c r="F376" s="395">
        <f>F377+F378+F415</f>
        <v>50938964.909999996</v>
      </c>
      <c r="G376" s="393">
        <f t="shared" si="23"/>
        <v>93.816971138760593</v>
      </c>
      <c r="H376" s="257"/>
    </row>
    <row r="377" spans="1:8" ht="39" customHeight="1">
      <c r="A377" s="261" t="s">
        <v>174</v>
      </c>
      <c r="B377" s="342" t="s">
        <v>142</v>
      </c>
      <c r="C377" s="342" t="s">
        <v>173</v>
      </c>
      <c r="D377" s="342" t="s">
        <v>175</v>
      </c>
      <c r="E377" s="404">
        <v>39915575</v>
      </c>
      <c r="F377" s="395">
        <v>38773199.079999998</v>
      </c>
      <c r="G377" s="393">
        <f t="shared" si="23"/>
        <v>97.138019632687232</v>
      </c>
      <c r="H377" s="257" t="s">
        <v>176</v>
      </c>
    </row>
    <row r="378" spans="1:8" ht="59.25" customHeight="1">
      <c r="A378" s="256" t="s">
        <v>104</v>
      </c>
      <c r="B378" s="342" t="s">
        <v>142</v>
      </c>
      <c r="C378" s="342" t="s">
        <v>173</v>
      </c>
      <c r="D378" s="342" t="s">
        <v>6</v>
      </c>
      <c r="E378" s="395">
        <f>E379+E384</f>
        <v>14133033.999999996</v>
      </c>
      <c r="F378" s="395">
        <f>F379+F384</f>
        <v>11962544.83</v>
      </c>
      <c r="G378" s="393">
        <f t="shared" si="23"/>
        <v>84.642440045074565</v>
      </c>
      <c r="H378" s="257"/>
    </row>
    <row r="379" spans="1:8" ht="28.2" customHeight="1">
      <c r="A379" s="261"/>
      <c r="B379" s="342"/>
      <c r="C379" s="342"/>
      <c r="D379" s="342"/>
      <c r="E379" s="395">
        <f>E380+E381+E382+E383</f>
        <v>1842528.21</v>
      </c>
      <c r="F379" s="395">
        <f>F380+F381+F382+F383</f>
        <v>1637759.18</v>
      </c>
      <c r="G379" s="393">
        <f t="shared" si="23"/>
        <v>88.886518595012447</v>
      </c>
      <c r="H379" s="267"/>
    </row>
    <row r="380" spans="1:8">
      <c r="A380" s="261"/>
      <c r="B380" s="342"/>
      <c r="C380" s="342"/>
      <c r="D380" s="342"/>
      <c r="E380" s="410">
        <v>1120784.21</v>
      </c>
      <c r="F380" s="411">
        <v>922325.98</v>
      </c>
      <c r="G380" s="393">
        <f t="shared" si="23"/>
        <v>82.2929134592287</v>
      </c>
      <c r="H380" s="295" t="s">
        <v>177</v>
      </c>
    </row>
    <row r="381" spans="1:8" ht="36.75" customHeight="1">
      <c r="A381" s="261"/>
      <c r="B381" s="342"/>
      <c r="C381" s="342"/>
      <c r="D381" s="342"/>
      <c r="E381" s="410">
        <v>86836</v>
      </c>
      <c r="F381" s="411">
        <v>86836</v>
      </c>
      <c r="G381" s="393">
        <f t="shared" si="23"/>
        <v>100</v>
      </c>
      <c r="H381" s="295" t="s">
        <v>178</v>
      </c>
    </row>
    <row r="382" spans="1:8" ht="52.2">
      <c r="A382" s="261"/>
      <c r="B382" s="342"/>
      <c r="C382" s="342"/>
      <c r="D382" s="342"/>
      <c r="E382" s="410">
        <v>620637</v>
      </c>
      <c r="F382" s="411">
        <v>614326.19999999995</v>
      </c>
      <c r="G382" s="393">
        <f t="shared" si="23"/>
        <v>98.983173739238879</v>
      </c>
      <c r="H382" s="295" t="s">
        <v>434</v>
      </c>
    </row>
    <row r="383" spans="1:8" ht="29.25" customHeight="1">
      <c r="A383" s="261"/>
      <c r="B383" s="342"/>
      <c r="C383" s="342"/>
      <c r="D383" s="342"/>
      <c r="E383" s="410">
        <v>14271</v>
      </c>
      <c r="F383" s="411">
        <v>14271</v>
      </c>
      <c r="G383" s="393">
        <f t="shared" si="23"/>
        <v>100</v>
      </c>
      <c r="H383" s="295" t="s">
        <v>709</v>
      </c>
    </row>
    <row r="384" spans="1:8" ht="31.5" customHeight="1">
      <c r="A384" s="261"/>
      <c r="B384" s="342"/>
      <c r="C384" s="342"/>
      <c r="D384" s="342"/>
      <c r="E384" s="411">
        <f>E385+E386+E387+E388+E389+E390+E391+E392+E393+E394+E395+E396+E397+E398+E399+E400+E401+E402+E403+E404+E405+E406+E407+E408+E409+E410+E411+E412+E413+E414</f>
        <v>12290505.789999997</v>
      </c>
      <c r="F384" s="411">
        <f>F385+F386+F387+F388+F389+F390+F391+F392+F393+F394+F395+F396+F397+F398+F399+F400+F401+F402+F403+F404+F405+F406+F407+F408+F409+F410+F411+F412+F413+F414</f>
        <v>10324785.65</v>
      </c>
      <c r="G384" s="393">
        <f t="shared" si="23"/>
        <v>84.00619003329075</v>
      </c>
      <c r="H384" s="295"/>
    </row>
    <row r="385" spans="1:8" ht="30.6" customHeight="1">
      <c r="A385" s="261"/>
      <c r="B385" s="342"/>
      <c r="C385" s="342"/>
      <c r="D385" s="342"/>
      <c r="E385" s="410">
        <v>907</v>
      </c>
      <c r="F385" s="411">
        <v>668.5</v>
      </c>
      <c r="G385" s="393"/>
      <c r="H385" s="295" t="s">
        <v>575</v>
      </c>
    </row>
    <row r="386" spans="1:8" ht="27.75" customHeight="1">
      <c r="A386" s="261"/>
      <c r="B386" s="342"/>
      <c r="C386" s="342"/>
      <c r="D386" s="342"/>
      <c r="E386" s="410">
        <v>5899001</v>
      </c>
      <c r="F386" s="411">
        <v>4915672.93</v>
      </c>
      <c r="G386" s="393">
        <f t="shared" si="23"/>
        <v>83.330600045668746</v>
      </c>
      <c r="H386" s="295" t="s">
        <v>437</v>
      </c>
    </row>
    <row r="387" spans="1:8" ht="22.5" customHeight="1">
      <c r="A387" s="261"/>
      <c r="B387" s="342"/>
      <c r="C387" s="342"/>
      <c r="D387" s="342"/>
      <c r="E387" s="410">
        <v>73224</v>
      </c>
      <c r="F387" s="411">
        <v>73223</v>
      </c>
      <c r="G387" s="393">
        <f t="shared" si="23"/>
        <v>99.998634327542874</v>
      </c>
      <c r="H387" s="295" t="s">
        <v>179</v>
      </c>
    </row>
    <row r="388" spans="1:8" ht="24.75" customHeight="1">
      <c r="A388" s="261"/>
      <c r="B388" s="342"/>
      <c r="C388" s="342"/>
      <c r="D388" s="342"/>
      <c r="E388" s="410">
        <v>153169.69</v>
      </c>
      <c r="F388" s="411">
        <v>119412.48</v>
      </c>
      <c r="G388" s="393">
        <f t="shared" si="23"/>
        <v>77.960907278718125</v>
      </c>
      <c r="H388" s="295" t="s">
        <v>180</v>
      </c>
    </row>
    <row r="389" spans="1:8">
      <c r="A389" s="261"/>
      <c r="B389" s="342"/>
      <c r="C389" s="342"/>
      <c r="D389" s="342"/>
      <c r="E389" s="410">
        <v>18000</v>
      </c>
      <c r="F389" s="411">
        <v>18000</v>
      </c>
      <c r="G389" s="393">
        <f t="shared" si="23"/>
        <v>100</v>
      </c>
      <c r="H389" s="295" t="s">
        <v>181</v>
      </c>
    </row>
    <row r="390" spans="1:8">
      <c r="A390" s="261"/>
      <c r="B390" s="342"/>
      <c r="C390" s="342"/>
      <c r="D390" s="342"/>
      <c r="E390" s="410">
        <v>100000</v>
      </c>
      <c r="F390" s="411">
        <v>100000</v>
      </c>
      <c r="G390" s="393">
        <f t="shared" si="23"/>
        <v>100</v>
      </c>
      <c r="H390" s="295" t="s">
        <v>182</v>
      </c>
    </row>
    <row r="391" spans="1:8">
      <c r="A391" s="261"/>
      <c r="B391" s="342"/>
      <c r="C391" s="342"/>
      <c r="D391" s="342"/>
      <c r="E391" s="410">
        <v>34705</v>
      </c>
      <c r="F391" s="411">
        <v>34705</v>
      </c>
      <c r="G391" s="393">
        <f t="shared" si="23"/>
        <v>100</v>
      </c>
      <c r="H391" s="268" t="s">
        <v>710</v>
      </c>
    </row>
    <row r="392" spans="1:8">
      <c r="A392" s="261"/>
      <c r="B392" s="342"/>
      <c r="C392" s="342"/>
      <c r="D392" s="342"/>
      <c r="E392" s="410">
        <v>551896.62</v>
      </c>
      <c r="F392" s="411">
        <v>551895.59</v>
      </c>
      <c r="G392" s="393">
        <f t="shared" si="23"/>
        <v>99.999813370844706</v>
      </c>
      <c r="H392" s="268" t="s">
        <v>574</v>
      </c>
    </row>
    <row r="393" spans="1:8">
      <c r="A393" s="261"/>
      <c r="B393" s="342"/>
      <c r="C393" s="342"/>
      <c r="D393" s="342"/>
      <c r="E393" s="410">
        <v>1914.87</v>
      </c>
      <c r="F393" s="411">
        <v>1914.87</v>
      </c>
      <c r="G393" s="393">
        <f t="shared" si="23"/>
        <v>100</v>
      </c>
      <c r="H393" s="268" t="s">
        <v>426</v>
      </c>
    </row>
    <row r="394" spans="1:8">
      <c r="A394" s="261"/>
      <c r="B394" s="342"/>
      <c r="C394" s="342"/>
      <c r="D394" s="342"/>
      <c r="E394" s="410">
        <v>43500</v>
      </c>
      <c r="F394" s="411">
        <v>43500</v>
      </c>
      <c r="G394" s="393">
        <f t="shared" si="23"/>
        <v>100</v>
      </c>
      <c r="H394" s="268" t="s">
        <v>440</v>
      </c>
    </row>
    <row r="395" spans="1:8">
      <c r="A395" s="261"/>
      <c r="B395" s="342"/>
      <c r="C395" s="342"/>
      <c r="D395" s="342"/>
      <c r="E395" s="410">
        <v>540583.32999999996</v>
      </c>
      <c r="F395" s="411">
        <v>540583.32999999996</v>
      </c>
      <c r="G395" s="393">
        <f t="shared" si="23"/>
        <v>100</v>
      </c>
      <c r="H395" s="268" t="s">
        <v>441</v>
      </c>
    </row>
    <row r="396" spans="1:8" ht="35.25" customHeight="1">
      <c r="A396" s="261"/>
      <c r="B396" s="342"/>
      <c r="C396" s="342"/>
      <c r="D396" s="342"/>
      <c r="E396" s="410">
        <v>1020943.39</v>
      </c>
      <c r="F396" s="411">
        <v>1020943.39</v>
      </c>
      <c r="G396" s="393">
        <f t="shared" si="23"/>
        <v>100</v>
      </c>
      <c r="H396" s="268" t="s">
        <v>442</v>
      </c>
    </row>
    <row r="397" spans="1:8">
      <c r="A397" s="261"/>
      <c r="B397" s="342"/>
      <c r="C397" s="342"/>
      <c r="D397" s="342"/>
      <c r="E397" s="410">
        <v>36000</v>
      </c>
      <c r="F397" s="411">
        <v>36000</v>
      </c>
      <c r="G397" s="393">
        <f t="shared" si="23"/>
        <v>100</v>
      </c>
      <c r="H397" s="268" t="s">
        <v>649</v>
      </c>
    </row>
    <row r="398" spans="1:8" ht="24.75" customHeight="1">
      <c r="A398" s="261"/>
      <c r="B398" s="342"/>
      <c r="C398" s="342"/>
      <c r="D398" s="342"/>
      <c r="E398" s="410">
        <v>126996</v>
      </c>
      <c r="F398" s="411">
        <v>81648</v>
      </c>
      <c r="G398" s="393">
        <f t="shared" si="23"/>
        <v>64.291788717754898</v>
      </c>
      <c r="H398" s="268" t="s">
        <v>186</v>
      </c>
    </row>
    <row r="399" spans="1:8" ht="46.95" customHeight="1">
      <c r="A399" s="261"/>
      <c r="B399" s="342"/>
      <c r="C399" s="342"/>
      <c r="D399" s="342"/>
      <c r="E399" s="410">
        <v>98130</v>
      </c>
      <c r="F399" s="411">
        <v>98055.33</v>
      </c>
      <c r="G399" s="393">
        <f t="shared" si="23"/>
        <v>99.923907062060536</v>
      </c>
      <c r="H399" s="268" t="s">
        <v>187</v>
      </c>
    </row>
    <row r="400" spans="1:8">
      <c r="A400" s="261"/>
      <c r="B400" s="342"/>
      <c r="C400" s="342"/>
      <c r="D400" s="342"/>
      <c r="E400" s="410">
        <v>10000</v>
      </c>
      <c r="F400" s="411">
        <v>0</v>
      </c>
      <c r="G400" s="393">
        <f t="shared" si="23"/>
        <v>0</v>
      </c>
      <c r="H400" s="268" t="s">
        <v>443</v>
      </c>
    </row>
    <row r="401" spans="1:8">
      <c r="A401" s="261"/>
      <c r="B401" s="342"/>
      <c r="C401" s="342"/>
      <c r="D401" s="342"/>
      <c r="E401" s="410">
        <v>70159.199999999997</v>
      </c>
      <c r="F401" s="411">
        <v>68697.55</v>
      </c>
      <c r="G401" s="393">
        <f t="shared" si="23"/>
        <v>97.916666666666671</v>
      </c>
      <c r="H401" s="268" t="s">
        <v>444</v>
      </c>
    </row>
    <row r="402" spans="1:8" ht="32.25" customHeight="1">
      <c r="A402" s="261"/>
      <c r="B402" s="342"/>
      <c r="C402" s="342"/>
      <c r="D402" s="342"/>
      <c r="E402" s="410">
        <v>3950</v>
      </c>
      <c r="F402" s="411">
        <v>3950</v>
      </c>
      <c r="G402" s="393">
        <f t="shared" si="23"/>
        <v>100</v>
      </c>
      <c r="H402" s="268" t="s">
        <v>577</v>
      </c>
    </row>
    <row r="403" spans="1:8" ht="34.799999999999997">
      <c r="A403" s="261"/>
      <c r="B403" s="342"/>
      <c r="C403" s="342"/>
      <c r="D403" s="342"/>
      <c r="E403" s="410">
        <v>94905</v>
      </c>
      <c r="F403" s="411">
        <v>94905</v>
      </c>
      <c r="G403" s="393">
        <f t="shared" si="23"/>
        <v>100</v>
      </c>
      <c r="H403" s="268" t="s">
        <v>576</v>
      </c>
    </row>
    <row r="404" spans="1:8">
      <c r="A404" s="261"/>
      <c r="B404" s="342"/>
      <c r="C404" s="342"/>
      <c r="D404" s="342"/>
      <c r="E404" s="410">
        <v>465978</v>
      </c>
      <c r="F404" s="411">
        <v>465978</v>
      </c>
      <c r="G404" s="393">
        <f t="shared" si="23"/>
        <v>100</v>
      </c>
      <c r="H404" s="268" t="s">
        <v>683</v>
      </c>
    </row>
    <row r="405" spans="1:8" ht="31.5" customHeight="1">
      <c r="A405" s="261"/>
      <c r="B405" s="342"/>
      <c r="C405" s="342"/>
      <c r="D405" s="342"/>
      <c r="E405" s="410">
        <v>20000</v>
      </c>
      <c r="F405" s="411">
        <v>20000</v>
      </c>
      <c r="G405" s="393">
        <f t="shared" si="23"/>
        <v>100</v>
      </c>
      <c r="H405" s="268" t="s">
        <v>684</v>
      </c>
    </row>
    <row r="406" spans="1:8">
      <c r="A406" s="261"/>
      <c r="B406" s="342"/>
      <c r="C406" s="342"/>
      <c r="D406" s="342"/>
      <c r="E406" s="410">
        <v>103800</v>
      </c>
      <c r="F406" s="411">
        <v>57292.92</v>
      </c>
      <c r="G406" s="393">
        <f t="shared" si="23"/>
        <v>55.195491329479765</v>
      </c>
      <c r="H406" s="268" t="s">
        <v>185</v>
      </c>
    </row>
    <row r="407" spans="1:8" ht="46.95" customHeight="1">
      <c r="A407" s="261"/>
      <c r="B407" s="342"/>
      <c r="C407" s="342"/>
      <c r="D407" s="342"/>
      <c r="E407" s="410">
        <v>15455</v>
      </c>
      <c r="F407" s="411">
        <v>14399.97</v>
      </c>
      <c r="G407" s="393">
        <f t="shared" si="23"/>
        <v>93.173536072468451</v>
      </c>
      <c r="H407" s="268" t="s">
        <v>445</v>
      </c>
    </row>
    <row r="408" spans="1:8" ht="20.399999999999999" customHeight="1">
      <c r="A408" s="261"/>
      <c r="B408" s="342"/>
      <c r="C408" s="342"/>
      <c r="D408" s="342"/>
      <c r="E408" s="410">
        <v>83335.02</v>
      </c>
      <c r="F408" s="411">
        <v>83085.98</v>
      </c>
      <c r="G408" s="393">
        <f t="shared" si="23"/>
        <v>99.701158048561084</v>
      </c>
      <c r="H408" s="268" t="s">
        <v>188</v>
      </c>
    </row>
    <row r="409" spans="1:8">
      <c r="A409" s="261"/>
      <c r="B409" s="342"/>
      <c r="C409" s="342"/>
      <c r="D409" s="342"/>
      <c r="E409" s="410">
        <v>135571.95000000001</v>
      </c>
      <c r="F409" s="411">
        <v>129126.89</v>
      </c>
      <c r="G409" s="393">
        <f t="shared" si="23"/>
        <v>95.246022499491957</v>
      </c>
      <c r="H409" s="268" t="s">
        <v>189</v>
      </c>
    </row>
    <row r="410" spans="1:8">
      <c r="A410" s="261"/>
      <c r="B410" s="342"/>
      <c r="C410" s="342"/>
      <c r="D410" s="342"/>
      <c r="E410" s="410">
        <v>7700</v>
      </c>
      <c r="F410" s="411">
        <v>7700</v>
      </c>
      <c r="G410" s="393">
        <f t="shared" si="23"/>
        <v>100</v>
      </c>
      <c r="H410" s="268" t="s">
        <v>446</v>
      </c>
    </row>
    <row r="411" spans="1:8">
      <c r="A411" s="261"/>
      <c r="B411" s="342"/>
      <c r="C411" s="342"/>
      <c r="D411" s="342"/>
      <c r="E411" s="410">
        <v>265946.03999999998</v>
      </c>
      <c r="F411" s="411">
        <v>265684.62</v>
      </c>
      <c r="G411" s="393">
        <f t="shared" si="23"/>
        <v>99.901701864032276</v>
      </c>
      <c r="H411" s="268" t="s">
        <v>190</v>
      </c>
    </row>
    <row r="412" spans="1:8">
      <c r="A412" s="261"/>
      <c r="B412" s="342"/>
      <c r="C412" s="342"/>
      <c r="D412" s="342"/>
      <c r="E412" s="410">
        <v>1837585.89</v>
      </c>
      <c r="F412" s="411">
        <v>1000627.39</v>
      </c>
      <c r="G412" s="393">
        <f t="shared" si="23"/>
        <v>54.453367074994254</v>
      </c>
      <c r="H412" s="268" t="s">
        <v>191</v>
      </c>
    </row>
    <row r="413" spans="1:8">
      <c r="A413" s="261"/>
      <c r="B413" s="342"/>
      <c r="C413" s="342"/>
      <c r="D413" s="342"/>
      <c r="E413" s="410">
        <v>386148.79</v>
      </c>
      <c r="F413" s="411">
        <v>386114.91</v>
      </c>
      <c r="G413" s="393">
        <f t="shared" si="23"/>
        <v>99.991226179939602</v>
      </c>
      <c r="H413" s="268" t="s">
        <v>192</v>
      </c>
    </row>
    <row r="414" spans="1:8">
      <c r="A414" s="261"/>
      <c r="B414" s="342"/>
      <c r="C414" s="342"/>
      <c r="D414" s="342"/>
      <c r="E414" s="412">
        <v>91000</v>
      </c>
      <c r="F414" s="411">
        <v>91000</v>
      </c>
      <c r="G414" s="393">
        <f t="shared" si="23"/>
        <v>100</v>
      </c>
      <c r="H414" s="268" t="s">
        <v>711</v>
      </c>
    </row>
    <row r="415" spans="1:8">
      <c r="A415" s="265" t="s">
        <v>122</v>
      </c>
      <c r="B415" s="342" t="s">
        <v>142</v>
      </c>
      <c r="C415" s="342" t="s">
        <v>173</v>
      </c>
      <c r="D415" s="342" t="s">
        <v>123</v>
      </c>
      <c r="E415" s="404">
        <v>247500</v>
      </c>
      <c r="F415" s="395">
        <v>203221</v>
      </c>
      <c r="G415" s="393">
        <f t="shared" si="23"/>
        <v>82.109494949494959</v>
      </c>
      <c r="H415" s="261" t="s">
        <v>1008</v>
      </c>
    </row>
    <row r="416" spans="1:8" ht="116.25" customHeight="1">
      <c r="A416" s="259" t="s">
        <v>193</v>
      </c>
      <c r="B416" s="424"/>
      <c r="C416" s="424" t="s">
        <v>194</v>
      </c>
      <c r="D416" s="430"/>
      <c r="E416" s="431">
        <f>E417+E423+E426+E441+E481+E496+E508+E511+E565</f>
        <v>312156489.67000002</v>
      </c>
      <c r="F416" s="431">
        <f>F417+F423+F426+F441+F481+F496+F508+F511+F565</f>
        <v>302716134.40000004</v>
      </c>
      <c r="G416" s="393">
        <f t="shared" si="23"/>
        <v>96.975761971189527</v>
      </c>
      <c r="H416" s="255"/>
    </row>
    <row r="417" spans="1:8" ht="59.25" customHeight="1">
      <c r="A417" s="261" t="s">
        <v>195</v>
      </c>
      <c r="B417" s="342"/>
      <c r="C417" s="342" t="s">
        <v>196</v>
      </c>
      <c r="D417" s="342"/>
      <c r="E417" s="401">
        <f>E418+E421</f>
        <v>13148348.199999999</v>
      </c>
      <c r="F417" s="401">
        <f>F418+F421</f>
        <v>12391556.810000001</v>
      </c>
      <c r="G417" s="393">
        <f t="shared" si="23"/>
        <v>94.244209398105241</v>
      </c>
      <c r="H417" s="263"/>
    </row>
    <row r="418" spans="1:8" ht="34.799999999999997">
      <c r="A418" s="269" t="s">
        <v>197</v>
      </c>
      <c r="B418" s="394" t="s">
        <v>198</v>
      </c>
      <c r="C418" s="394" t="s">
        <v>199</v>
      </c>
      <c r="D418" s="394"/>
      <c r="E418" s="349">
        <f>E419+E420</f>
        <v>12579348.199999999</v>
      </c>
      <c r="F418" s="349">
        <f>F419+F420</f>
        <v>11822556.810000001</v>
      </c>
      <c r="G418" s="393">
        <f t="shared" si="23"/>
        <v>93.983858480044319</v>
      </c>
      <c r="H418" s="270"/>
    </row>
    <row r="419" spans="1:8" ht="79.2" customHeight="1">
      <c r="A419" s="261" t="s">
        <v>200</v>
      </c>
      <c r="B419" s="394" t="s">
        <v>198</v>
      </c>
      <c r="C419" s="394" t="s">
        <v>199</v>
      </c>
      <c r="D419" s="394" t="s">
        <v>29</v>
      </c>
      <c r="E419" s="349">
        <v>11479348.199999999</v>
      </c>
      <c r="F419" s="349">
        <v>11466303.6</v>
      </c>
      <c r="G419" s="393">
        <f t="shared" si="23"/>
        <v>99.886364628263479</v>
      </c>
      <c r="H419" s="270" t="s">
        <v>201</v>
      </c>
    </row>
    <row r="420" spans="1:8">
      <c r="A420" s="261"/>
      <c r="B420" s="394"/>
      <c r="C420" s="394"/>
      <c r="D420" s="394"/>
      <c r="E420" s="396">
        <v>1100000</v>
      </c>
      <c r="F420" s="349">
        <v>356253.21</v>
      </c>
      <c r="G420" s="393"/>
      <c r="H420" s="270" t="s">
        <v>687</v>
      </c>
    </row>
    <row r="421" spans="1:8" ht="52.2">
      <c r="A421" s="269" t="s">
        <v>202</v>
      </c>
      <c r="B421" s="394" t="s">
        <v>198</v>
      </c>
      <c r="C421" s="394" t="s">
        <v>203</v>
      </c>
      <c r="D421" s="394"/>
      <c r="E421" s="349">
        <f>E422</f>
        <v>569000</v>
      </c>
      <c r="F421" s="349">
        <f>F422</f>
        <v>569000</v>
      </c>
      <c r="G421" s="393">
        <f t="shared" si="23"/>
        <v>100</v>
      </c>
      <c r="H421" s="270"/>
    </row>
    <row r="422" spans="1:8" ht="59.25" customHeight="1">
      <c r="A422" s="256" t="s">
        <v>104</v>
      </c>
      <c r="B422" s="394" t="s">
        <v>198</v>
      </c>
      <c r="C422" s="394" t="s">
        <v>203</v>
      </c>
      <c r="D422" s="394" t="s">
        <v>6</v>
      </c>
      <c r="E422" s="396">
        <v>569000</v>
      </c>
      <c r="F422" s="349">
        <v>569000</v>
      </c>
      <c r="G422" s="393">
        <f t="shared" si="23"/>
        <v>100</v>
      </c>
      <c r="H422" s="270" t="s">
        <v>1017</v>
      </c>
    </row>
    <row r="423" spans="1:8" ht="52.2">
      <c r="A423" s="261" t="s">
        <v>206</v>
      </c>
      <c r="B423" s="342"/>
      <c r="C423" s="342" t="s">
        <v>207</v>
      </c>
      <c r="D423" s="342"/>
      <c r="E423" s="401">
        <f>E424</f>
        <v>966318.13</v>
      </c>
      <c r="F423" s="401">
        <f>F424</f>
        <v>966318.13</v>
      </c>
      <c r="G423" s="393">
        <f t="shared" si="23"/>
        <v>100</v>
      </c>
      <c r="H423" s="263"/>
    </row>
    <row r="424" spans="1:8" ht="34.799999999999997">
      <c r="A424" s="314" t="s">
        <v>209</v>
      </c>
      <c r="B424" s="342" t="s">
        <v>208</v>
      </c>
      <c r="C424" s="413" t="s">
        <v>210</v>
      </c>
      <c r="D424" s="342"/>
      <c r="E424" s="349">
        <f>E425</f>
        <v>966318.13</v>
      </c>
      <c r="F424" s="349">
        <f>F425</f>
        <v>966318.13</v>
      </c>
      <c r="G424" s="393">
        <f t="shared" si="23"/>
        <v>100</v>
      </c>
      <c r="H424" s="270"/>
    </row>
    <row r="425" spans="1:8" ht="61.2" customHeight="1">
      <c r="A425" s="256" t="s">
        <v>104</v>
      </c>
      <c r="B425" s="342" t="s">
        <v>208</v>
      </c>
      <c r="C425" s="413" t="s">
        <v>210</v>
      </c>
      <c r="D425" s="342" t="s">
        <v>6</v>
      </c>
      <c r="E425" s="396">
        <v>966318.13</v>
      </c>
      <c r="F425" s="349">
        <v>966318.13</v>
      </c>
      <c r="G425" s="393">
        <f t="shared" si="23"/>
        <v>100</v>
      </c>
      <c r="H425" s="270" t="s">
        <v>1018</v>
      </c>
    </row>
    <row r="426" spans="1:8" ht="57" customHeight="1">
      <c r="A426" s="261" t="s">
        <v>212</v>
      </c>
      <c r="B426" s="342"/>
      <c r="C426" s="342" t="s">
        <v>213</v>
      </c>
      <c r="D426" s="342"/>
      <c r="E426" s="401">
        <f>E427+E434+E437+E439</f>
        <v>67412383.420000002</v>
      </c>
      <c r="F426" s="401">
        <f>F427+F434+F437+F439</f>
        <v>67255791.540000007</v>
      </c>
      <c r="G426" s="393">
        <f t="shared" si="23"/>
        <v>99.767710512437489</v>
      </c>
      <c r="H426" s="263"/>
    </row>
    <row r="427" spans="1:8" ht="56.25" customHeight="1">
      <c r="A427" s="314" t="s">
        <v>214</v>
      </c>
      <c r="B427" s="342" t="s">
        <v>198</v>
      </c>
      <c r="C427" s="342" t="s">
        <v>215</v>
      </c>
      <c r="D427" s="342"/>
      <c r="E427" s="349">
        <f>E428+E429+E430+E433</f>
        <v>15257385.219999999</v>
      </c>
      <c r="F427" s="349">
        <f>F428+F429+F430+F433</f>
        <v>15196981.57</v>
      </c>
      <c r="G427" s="393">
        <f t="shared" si="23"/>
        <v>99.604102215884154</v>
      </c>
      <c r="H427" s="270"/>
    </row>
    <row r="428" spans="1:8" ht="38.25" customHeight="1">
      <c r="A428" s="314"/>
      <c r="B428" s="342" t="s">
        <v>198</v>
      </c>
      <c r="C428" s="342" t="s">
        <v>215</v>
      </c>
      <c r="D428" s="342" t="s">
        <v>6</v>
      </c>
      <c r="E428" s="349">
        <v>60000</v>
      </c>
      <c r="F428" s="349">
        <v>0</v>
      </c>
      <c r="G428" s="393">
        <f t="shared" si="23"/>
        <v>0</v>
      </c>
      <c r="H428" s="270" t="s">
        <v>583</v>
      </c>
    </row>
    <row r="429" spans="1:8" ht="40.5" customHeight="1">
      <c r="A429" s="314"/>
      <c r="B429" s="342"/>
      <c r="C429" s="342"/>
      <c r="D429" s="342"/>
      <c r="E429" s="396">
        <v>420964.62</v>
      </c>
      <c r="F429" s="349">
        <v>420564.62</v>
      </c>
      <c r="G429" s="393">
        <f t="shared" si="23"/>
        <v>99.904980138235842</v>
      </c>
      <c r="H429" s="270" t="s">
        <v>689</v>
      </c>
    </row>
    <row r="430" spans="1:8" ht="24.75" customHeight="1">
      <c r="A430" s="256" t="s">
        <v>204</v>
      </c>
      <c r="B430" s="342" t="s">
        <v>198</v>
      </c>
      <c r="C430" s="342" t="s">
        <v>215</v>
      </c>
      <c r="D430" s="342" t="s">
        <v>205</v>
      </c>
      <c r="E430" s="349">
        <f>E431+E432</f>
        <v>1606393</v>
      </c>
      <c r="F430" s="349">
        <f>F431+F432</f>
        <v>1606389.35</v>
      </c>
      <c r="G430" s="393"/>
      <c r="H430" s="270"/>
    </row>
    <row r="431" spans="1:8" ht="77.25" customHeight="1">
      <c r="A431" s="256"/>
      <c r="B431" s="342"/>
      <c r="C431" s="342"/>
      <c r="D431" s="342"/>
      <c r="E431" s="396">
        <v>1585100</v>
      </c>
      <c r="F431" s="349">
        <v>1585096.55</v>
      </c>
      <c r="G431" s="393">
        <f t="shared" si="23"/>
        <v>99.999782348116838</v>
      </c>
      <c r="H431" s="257" t="s">
        <v>906</v>
      </c>
    </row>
    <row r="432" spans="1:8" ht="25.5" customHeight="1">
      <c r="A432" s="256"/>
      <c r="B432" s="342"/>
      <c r="C432" s="342"/>
      <c r="D432" s="342"/>
      <c r="E432" s="396">
        <v>21293</v>
      </c>
      <c r="F432" s="349">
        <v>21292.799999999999</v>
      </c>
      <c r="G432" s="393">
        <f t="shared" si="23"/>
        <v>99.99906072418166</v>
      </c>
      <c r="H432" s="257" t="s">
        <v>688</v>
      </c>
    </row>
    <row r="433" spans="1:8" ht="77.400000000000006" customHeight="1">
      <c r="A433" s="261" t="s">
        <v>200</v>
      </c>
      <c r="B433" s="342" t="s">
        <v>198</v>
      </c>
      <c r="C433" s="342" t="s">
        <v>215</v>
      </c>
      <c r="D433" s="342" t="s">
        <v>29</v>
      </c>
      <c r="E433" s="396">
        <v>13170027.6</v>
      </c>
      <c r="F433" s="349">
        <v>13170027.6</v>
      </c>
      <c r="G433" s="393">
        <f t="shared" si="23"/>
        <v>100</v>
      </c>
      <c r="H433" s="270" t="s">
        <v>1019</v>
      </c>
    </row>
    <row r="434" spans="1:8" ht="27" customHeight="1">
      <c r="A434" s="314" t="s">
        <v>216</v>
      </c>
      <c r="B434" s="342" t="s">
        <v>198</v>
      </c>
      <c r="C434" s="342" t="s">
        <v>217</v>
      </c>
      <c r="D434" s="342"/>
      <c r="E434" s="349">
        <f>E435+E436</f>
        <v>414943</v>
      </c>
      <c r="F434" s="349">
        <f>F435+F436</f>
        <v>318754.77</v>
      </c>
      <c r="G434" s="393">
        <f t="shared" ref="G434:G513" si="24">F434/E434*100</f>
        <v>76.818929346922346</v>
      </c>
      <c r="H434" s="270"/>
    </row>
    <row r="435" spans="1:8" ht="59.25" customHeight="1">
      <c r="A435" s="256" t="s">
        <v>104</v>
      </c>
      <c r="B435" s="342" t="s">
        <v>198</v>
      </c>
      <c r="C435" s="342" t="s">
        <v>217</v>
      </c>
      <c r="D435" s="342" t="s">
        <v>6</v>
      </c>
      <c r="E435" s="396">
        <v>94319</v>
      </c>
      <c r="F435" s="349">
        <v>94318.48</v>
      </c>
      <c r="G435" s="393">
        <f t="shared" si="24"/>
        <v>99.999448679481333</v>
      </c>
      <c r="H435" s="270" t="s">
        <v>1020</v>
      </c>
    </row>
    <row r="436" spans="1:8" ht="41.25" customHeight="1">
      <c r="A436" s="256" t="s">
        <v>204</v>
      </c>
      <c r="B436" s="342" t="s">
        <v>198</v>
      </c>
      <c r="C436" s="342" t="s">
        <v>217</v>
      </c>
      <c r="D436" s="342" t="s">
        <v>205</v>
      </c>
      <c r="E436" s="396">
        <v>320624</v>
      </c>
      <c r="F436" s="349">
        <v>224436.29</v>
      </c>
      <c r="G436" s="393">
        <f t="shared" si="24"/>
        <v>69.999840935176408</v>
      </c>
      <c r="H436" s="270" t="s">
        <v>1021</v>
      </c>
    </row>
    <row r="437" spans="1:8" ht="94.2" customHeight="1">
      <c r="A437" s="314" t="s">
        <v>476</v>
      </c>
      <c r="B437" s="342" t="s">
        <v>198</v>
      </c>
      <c r="C437" s="342" t="s">
        <v>475</v>
      </c>
      <c r="D437" s="342"/>
      <c r="E437" s="349">
        <f>E438</f>
        <v>492000</v>
      </c>
      <c r="F437" s="349">
        <f>F438</f>
        <v>492000</v>
      </c>
      <c r="G437" s="393">
        <f t="shared" si="24"/>
        <v>100</v>
      </c>
      <c r="H437" s="270"/>
    </row>
    <row r="438" spans="1:8" ht="78.599999999999994" customHeight="1">
      <c r="A438" s="261" t="s">
        <v>200</v>
      </c>
      <c r="B438" s="342" t="s">
        <v>198</v>
      </c>
      <c r="C438" s="342" t="s">
        <v>475</v>
      </c>
      <c r="D438" s="342" t="s">
        <v>29</v>
      </c>
      <c r="E438" s="349">
        <v>492000</v>
      </c>
      <c r="F438" s="349">
        <v>492000</v>
      </c>
      <c r="G438" s="393">
        <f t="shared" si="24"/>
        <v>100</v>
      </c>
      <c r="H438" s="270" t="s">
        <v>1022</v>
      </c>
    </row>
    <row r="439" spans="1:8" ht="97.5" customHeight="1">
      <c r="A439" s="261" t="s">
        <v>585</v>
      </c>
      <c r="B439" s="342" t="s">
        <v>198</v>
      </c>
      <c r="C439" s="342" t="s">
        <v>586</v>
      </c>
      <c r="D439" s="342"/>
      <c r="E439" s="349">
        <f>E440</f>
        <v>51248055.200000003</v>
      </c>
      <c r="F439" s="349">
        <f>F440</f>
        <v>51248055.200000003</v>
      </c>
      <c r="G439" s="393">
        <f t="shared" si="24"/>
        <v>100</v>
      </c>
      <c r="H439" s="270"/>
    </row>
    <row r="440" spans="1:8" ht="44.25" customHeight="1">
      <c r="A440" s="256" t="s">
        <v>22</v>
      </c>
      <c r="B440" s="342" t="s">
        <v>223</v>
      </c>
      <c r="C440" s="342" t="s">
        <v>587</v>
      </c>
      <c r="D440" s="342" t="s">
        <v>205</v>
      </c>
      <c r="E440" s="396">
        <v>51248055.200000003</v>
      </c>
      <c r="F440" s="341">
        <v>51248055.200000003</v>
      </c>
      <c r="G440" s="393">
        <f t="shared" si="24"/>
        <v>100</v>
      </c>
      <c r="H440" s="270" t="s">
        <v>1023</v>
      </c>
    </row>
    <row r="441" spans="1:8" ht="41.25" customHeight="1">
      <c r="A441" s="261" t="s">
        <v>220</v>
      </c>
      <c r="B441" s="342"/>
      <c r="C441" s="342" t="s">
        <v>221</v>
      </c>
      <c r="D441" s="342"/>
      <c r="E441" s="401">
        <f>E442+E451+E457+E479</f>
        <v>27416104.529999997</v>
      </c>
      <c r="F441" s="401">
        <f>F442+F451+F457+F479</f>
        <v>25518063.260000005</v>
      </c>
      <c r="G441" s="393">
        <f t="shared" si="24"/>
        <v>93.076911171231259</v>
      </c>
      <c r="H441" s="263"/>
    </row>
    <row r="442" spans="1:8" ht="39.75" customHeight="1">
      <c r="A442" s="314" t="s">
        <v>222</v>
      </c>
      <c r="B442" s="342" t="s">
        <v>223</v>
      </c>
      <c r="C442" s="342" t="s">
        <v>224</v>
      </c>
      <c r="D442" s="342"/>
      <c r="E442" s="349">
        <f>E443</f>
        <v>11165040.039999999</v>
      </c>
      <c r="F442" s="349">
        <f>F443</f>
        <v>9950647.2400000039</v>
      </c>
      <c r="G442" s="393">
        <f t="shared" si="24"/>
        <v>89.123256202850172</v>
      </c>
      <c r="H442" s="270"/>
    </row>
    <row r="443" spans="1:8" ht="60" customHeight="1">
      <c r="A443" s="256" t="s">
        <v>104</v>
      </c>
      <c r="B443" s="342" t="s">
        <v>223</v>
      </c>
      <c r="C443" s="342" t="s">
        <v>224</v>
      </c>
      <c r="D443" s="342" t="s">
        <v>6</v>
      </c>
      <c r="E443" s="349">
        <f>E444+E445+E446+E447+E448+E449+E450</f>
        <v>11165040.039999999</v>
      </c>
      <c r="F443" s="349">
        <f>F444+F445+F446+F447+F448+F449+F450</f>
        <v>9950647.2400000039</v>
      </c>
      <c r="G443" s="393">
        <f t="shared" si="24"/>
        <v>89.123256202850172</v>
      </c>
      <c r="H443" s="270"/>
    </row>
    <row r="444" spans="1:8">
      <c r="A444" s="256"/>
      <c r="B444" s="342"/>
      <c r="C444" s="342"/>
      <c r="D444" s="342"/>
      <c r="E444" s="396">
        <v>4950</v>
      </c>
      <c r="F444" s="349">
        <v>4341.3599999999997</v>
      </c>
      <c r="G444" s="393">
        <f t="shared" si="24"/>
        <v>87.704242424242423</v>
      </c>
      <c r="H444" s="270" t="s">
        <v>1024</v>
      </c>
    </row>
    <row r="445" spans="1:8">
      <c r="A445" s="256"/>
      <c r="B445" s="342"/>
      <c r="C445" s="342"/>
      <c r="D445" s="342"/>
      <c r="E445" s="396">
        <v>8306446.7400000002</v>
      </c>
      <c r="F445" s="349">
        <v>7225894.6100000003</v>
      </c>
      <c r="G445" s="393">
        <f t="shared" si="24"/>
        <v>86.991403619112347</v>
      </c>
      <c r="H445" s="257" t="s">
        <v>1025</v>
      </c>
    </row>
    <row r="446" spans="1:8">
      <c r="A446" s="256"/>
      <c r="B446" s="342"/>
      <c r="C446" s="342"/>
      <c r="D446" s="342"/>
      <c r="E446" s="396">
        <v>24291.200000000001</v>
      </c>
      <c r="F446" s="349">
        <v>22759.200000000001</v>
      </c>
      <c r="G446" s="393"/>
      <c r="H446" s="270" t="s">
        <v>1026</v>
      </c>
    </row>
    <row r="447" spans="1:8" s="1" customFormat="1">
      <c r="A447" s="256"/>
      <c r="B447" s="342"/>
      <c r="C447" s="342"/>
      <c r="D447" s="342"/>
      <c r="E447" s="396">
        <v>2153081.2599999998</v>
      </c>
      <c r="F447" s="349">
        <v>2139312</v>
      </c>
      <c r="G447" s="393">
        <f t="shared" si="24"/>
        <v>99.360485818356906</v>
      </c>
      <c r="H447" s="270" t="s">
        <v>1027</v>
      </c>
    </row>
    <row r="448" spans="1:8" s="1" customFormat="1">
      <c r="A448" s="256"/>
      <c r="B448" s="342"/>
      <c r="C448" s="342"/>
      <c r="D448" s="342"/>
      <c r="E448" s="396">
        <v>207204.05</v>
      </c>
      <c r="F448" s="349">
        <v>124392.8</v>
      </c>
      <c r="G448" s="393">
        <f t="shared" si="24"/>
        <v>60.033961691385862</v>
      </c>
      <c r="H448" s="270" t="s">
        <v>1028</v>
      </c>
    </row>
    <row r="449" spans="1:8" s="1" customFormat="1" ht="34.799999999999997">
      <c r="A449" s="256"/>
      <c r="B449" s="342"/>
      <c r="C449" s="342"/>
      <c r="D449" s="342"/>
      <c r="E449" s="396">
        <v>233034.92</v>
      </c>
      <c r="F449" s="349">
        <v>228516.06</v>
      </c>
      <c r="G449" s="393">
        <f t="shared" si="24"/>
        <v>98.06086572776303</v>
      </c>
      <c r="H449" s="270" t="s">
        <v>1029</v>
      </c>
    </row>
    <row r="450" spans="1:8" s="1" customFormat="1">
      <c r="A450" s="256"/>
      <c r="B450" s="342"/>
      <c r="C450" s="342"/>
      <c r="D450" s="342"/>
      <c r="E450" s="396">
        <v>236031.87</v>
      </c>
      <c r="F450" s="349">
        <v>205431.21</v>
      </c>
      <c r="G450" s="393">
        <f t="shared" si="24"/>
        <v>87.035369418545045</v>
      </c>
      <c r="H450" s="270" t="s">
        <v>1030</v>
      </c>
    </row>
    <row r="451" spans="1:8" s="1" customFormat="1" ht="28.5" customHeight="1">
      <c r="A451" s="314" t="s">
        <v>229</v>
      </c>
      <c r="B451" s="342" t="s">
        <v>223</v>
      </c>
      <c r="C451" s="342" t="s">
        <v>230</v>
      </c>
      <c r="D451" s="342"/>
      <c r="E451" s="349">
        <f>E452</f>
        <v>1146288.3500000001</v>
      </c>
      <c r="F451" s="349">
        <f>F452</f>
        <v>1036254.9199999999</v>
      </c>
      <c r="G451" s="393">
        <f t="shared" si="24"/>
        <v>90.40089432994759</v>
      </c>
      <c r="H451" s="270"/>
    </row>
    <row r="452" spans="1:8" s="1" customFormat="1" ht="54.6" customHeight="1">
      <c r="A452" s="256" t="s">
        <v>104</v>
      </c>
      <c r="B452" s="342" t="s">
        <v>223</v>
      </c>
      <c r="C452" s="342" t="s">
        <v>230</v>
      </c>
      <c r="D452" s="342" t="s">
        <v>6</v>
      </c>
      <c r="E452" s="349">
        <f>E453+E454+E455+E456</f>
        <v>1146288.3500000001</v>
      </c>
      <c r="F452" s="349">
        <f>F453+F454+F455+F456</f>
        <v>1036254.9199999999</v>
      </c>
      <c r="G452" s="393">
        <f t="shared" si="24"/>
        <v>90.40089432994759</v>
      </c>
      <c r="H452" s="270"/>
    </row>
    <row r="453" spans="1:8" s="1" customFormat="1">
      <c r="A453" s="256"/>
      <c r="B453" s="342"/>
      <c r="C453" s="342"/>
      <c r="D453" s="342"/>
      <c r="E453" s="396">
        <v>330027.56</v>
      </c>
      <c r="F453" s="349">
        <v>328372.11</v>
      </c>
      <c r="G453" s="393">
        <f t="shared" si="24"/>
        <v>99.498390376852157</v>
      </c>
      <c r="H453" s="270" t="s">
        <v>516</v>
      </c>
    </row>
    <row r="454" spans="1:8" s="1" customFormat="1" ht="41.25" customHeight="1">
      <c r="A454" s="256"/>
      <c r="B454" s="342"/>
      <c r="C454" s="342"/>
      <c r="D454" s="342"/>
      <c r="E454" s="396">
        <v>604593.79</v>
      </c>
      <c r="F454" s="349">
        <v>508721.85</v>
      </c>
      <c r="G454" s="393">
        <f t="shared" si="24"/>
        <v>84.14275144969649</v>
      </c>
      <c r="H454" s="270" t="s">
        <v>1031</v>
      </c>
    </row>
    <row r="455" spans="1:8" s="1" customFormat="1">
      <c r="A455" s="256"/>
      <c r="B455" s="342"/>
      <c r="C455" s="342"/>
      <c r="D455" s="342"/>
      <c r="E455" s="396">
        <v>25067</v>
      </c>
      <c r="F455" s="349">
        <v>14000</v>
      </c>
      <c r="G455" s="393">
        <f t="shared" si="24"/>
        <v>55.850321139346548</v>
      </c>
      <c r="H455" s="270" t="s">
        <v>1032</v>
      </c>
    </row>
    <row r="456" spans="1:8" s="1" customFormat="1">
      <c r="A456" s="256"/>
      <c r="B456" s="342"/>
      <c r="C456" s="342"/>
      <c r="D456" s="342"/>
      <c r="E456" s="396">
        <v>186600</v>
      </c>
      <c r="F456" s="349">
        <v>185160.95999999999</v>
      </c>
      <c r="G456" s="393">
        <f t="shared" si="24"/>
        <v>99.22881028938906</v>
      </c>
      <c r="H456" s="270" t="s">
        <v>1033</v>
      </c>
    </row>
    <row r="457" spans="1:8" s="1" customFormat="1" ht="30.75" customHeight="1">
      <c r="A457" s="314" t="s">
        <v>232</v>
      </c>
      <c r="B457" s="394" t="s">
        <v>223</v>
      </c>
      <c r="C457" s="394" t="s">
        <v>233</v>
      </c>
      <c r="D457" s="394"/>
      <c r="E457" s="395">
        <f>E458</f>
        <v>13960984.139999999</v>
      </c>
      <c r="F457" s="395">
        <f>F458</f>
        <v>13387469.1</v>
      </c>
      <c r="G457" s="393">
        <f t="shared" si="24"/>
        <v>95.892015675622716</v>
      </c>
      <c r="H457" s="270"/>
    </row>
    <row r="458" spans="1:8" s="2" customFormat="1" ht="60" customHeight="1">
      <c r="A458" s="256" t="s">
        <v>104</v>
      </c>
      <c r="B458" s="394" t="s">
        <v>223</v>
      </c>
      <c r="C458" s="394" t="s">
        <v>233</v>
      </c>
      <c r="D458" s="394" t="s">
        <v>6</v>
      </c>
      <c r="E458" s="395">
        <f>E459+E460+E461+E462+E463+E464+E465+E466+E467+E468+E469+E470+E471+E472+E473+E474+E475+E476+E477+E478</f>
        <v>13960984.139999999</v>
      </c>
      <c r="F458" s="395">
        <f>F459+F460+F461+F462+F463+F464+F465+F466+F467+F468+F469+F470+F471+F472+F473+F474+F475+F476+F477+F478</f>
        <v>13387469.1</v>
      </c>
      <c r="G458" s="393">
        <f t="shared" si="24"/>
        <v>95.892015675622716</v>
      </c>
      <c r="H458" s="270"/>
    </row>
    <row r="459" spans="1:8" s="2" customFormat="1">
      <c r="A459" s="256"/>
      <c r="B459" s="394"/>
      <c r="C459" s="394"/>
      <c r="D459" s="394"/>
      <c r="E459" s="396">
        <v>14233</v>
      </c>
      <c r="F459" s="349">
        <v>14233</v>
      </c>
      <c r="G459" s="393">
        <f t="shared" si="24"/>
        <v>100</v>
      </c>
      <c r="H459" s="257" t="s">
        <v>1034</v>
      </c>
    </row>
    <row r="460" spans="1:8" s="1" customFormat="1">
      <c r="A460" s="256"/>
      <c r="B460" s="394"/>
      <c r="C460" s="394"/>
      <c r="D460" s="394"/>
      <c r="E460" s="396">
        <v>820929</v>
      </c>
      <c r="F460" s="349">
        <v>773928.56</v>
      </c>
      <c r="G460" s="393">
        <f t="shared" si="24"/>
        <v>94.274725341655625</v>
      </c>
      <c r="H460" s="270" t="s">
        <v>235</v>
      </c>
    </row>
    <row r="461" spans="1:8" s="1" customFormat="1">
      <c r="A461" s="256"/>
      <c r="B461" s="394"/>
      <c r="C461" s="394"/>
      <c r="D461" s="394"/>
      <c r="E461" s="396">
        <v>303716.67</v>
      </c>
      <c r="F461" s="349">
        <v>241180.01</v>
      </c>
      <c r="G461" s="393">
        <f t="shared" si="24"/>
        <v>79.40953981880547</v>
      </c>
      <c r="H461" s="270" t="s">
        <v>236</v>
      </c>
    </row>
    <row r="462" spans="1:8" s="1" customFormat="1">
      <c r="A462" s="256"/>
      <c r="B462" s="394"/>
      <c r="C462" s="394"/>
      <c r="D462" s="394"/>
      <c r="E462" s="396">
        <v>5237626.8099999996</v>
      </c>
      <c r="F462" s="349">
        <v>4895338.25</v>
      </c>
      <c r="G462" s="393">
        <f t="shared" si="24"/>
        <v>93.464815795075722</v>
      </c>
      <c r="H462" s="270" t="s">
        <v>237</v>
      </c>
    </row>
    <row r="463" spans="1:8" s="1" customFormat="1">
      <c r="A463" s="256"/>
      <c r="B463" s="394"/>
      <c r="C463" s="394"/>
      <c r="D463" s="394"/>
      <c r="E463" s="396">
        <v>403005.38</v>
      </c>
      <c r="F463" s="349">
        <v>371010.88</v>
      </c>
      <c r="G463" s="393">
        <f t="shared" si="24"/>
        <v>92.061024098487223</v>
      </c>
      <c r="H463" s="270" t="s">
        <v>466</v>
      </c>
    </row>
    <row r="464" spans="1:8" s="1" customFormat="1">
      <c r="A464" s="256"/>
      <c r="B464" s="394"/>
      <c r="C464" s="394"/>
      <c r="D464" s="394"/>
      <c r="E464" s="396">
        <v>80000</v>
      </c>
      <c r="F464" s="349">
        <v>80000</v>
      </c>
      <c r="G464" s="393">
        <f t="shared" si="24"/>
        <v>100</v>
      </c>
      <c r="H464" s="270" t="s">
        <v>655</v>
      </c>
    </row>
    <row r="465" spans="1:9" s="1" customFormat="1">
      <c r="A465" s="256"/>
      <c r="B465" s="394"/>
      <c r="C465" s="394"/>
      <c r="D465" s="394"/>
      <c r="E465" s="396">
        <v>20000</v>
      </c>
      <c r="F465" s="349">
        <v>20000</v>
      </c>
      <c r="G465" s="393">
        <f t="shared" si="24"/>
        <v>100</v>
      </c>
      <c r="H465" s="270" t="s">
        <v>651</v>
      </c>
    </row>
    <row r="466" spans="1:9">
      <c r="A466" s="256"/>
      <c r="B466" s="394"/>
      <c r="C466" s="394"/>
      <c r="D466" s="394"/>
      <c r="E466" s="396">
        <v>82422</v>
      </c>
      <c r="F466" s="349">
        <v>82422</v>
      </c>
      <c r="G466" s="393">
        <f t="shared" si="24"/>
        <v>100</v>
      </c>
      <c r="H466" s="270" t="s">
        <v>650</v>
      </c>
    </row>
    <row r="467" spans="1:9">
      <c r="A467" s="256"/>
      <c r="B467" s="394"/>
      <c r="C467" s="394"/>
      <c r="D467" s="394"/>
      <c r="E467" s="396">
        <v>156697</v>
      </c>
      <c r="F467" s="349">
        <v>156697</v>
      </c>
      <c r="G467" s="393">
        <f t="shared" si="24"/>
        <v>100</v>
      </c>
      <c r="H467" s="270" t="s">
        <v>594</v>
      </c>
      <c r="I467" s="251"/>
    </row>
    <row r="468" spans="1:9">
      <c r="A468" s="256"/>
      <c r="B468" s="394"/>
      <c r="C468" s="394"/>
      <c r="D468" s="394"/>
      <c r="E468" s="396">
        <v>69533.820000000007</v>
      </c>
      <c r="F468" s="349">
        <v>69400</v>
      </c>
      <c r="G468" s="393">
        <f t="shared" si="24"/>
        <v>99.807546888693864</v>
      </c>
      <c r="H468" s="270" t="s">
        <v>658</v>
      </c>
      <c r="I468" s="4"/>
    </row>
    <row r="469" spans="1:9">
      <c r="A469" s="256"/>
      <c r="B469" s="394"/>
      <c r="C469" s="394"/>
      <c r="D469" s="394"/>
      <c r="E469" s="396">
        <v>338018.76</v>
      </c>
      <c r="F469" s="349">
        <v>329881</v>
      </c>
      <c r="G469" s="393">
        <f t="shared" si="24"/>
        <v>97.592512320913784</v>
      </c>
      <c r="H469" s="270" t="s">
        <v>738</v>
      </c>
      <c r="I469" s="4"/>
    </row>
    <row r="470" spans="1:9" ht="55.95" customHeight="1">
      <c r="A470" s="256"/>
      <c r="B470" s="394"/>
      <c r="C470" s="394"/>
      <c r="D470" s="394"/>
      <c r="E470" s="396">
        <v>331590</v>
      </c>
      <c r="F470" s="349">
        <v>329440</v>
      </c>
      <c r="G470" s="393">
        <f t="shared" si="24"/>
        <v>99.351608914623483</v>
      </c>
      <c r="H470" s="270" t="s">
        <v>736</v>
      </c>
      <c r="I470" s="251"/>
    </row>
    <row r="471" spans="1:9" ht="34.799999999999997">
      <c r="A471" s="256"/>
      <c r="B471" s="394"/>
      <c r="C471" s="394"/>
      <c r="D471" s="394"/>
      <c r="E471" s="396">
        <v>5339876</v>
      </c>
      <c r="F471" s="349">
        <v>5339875.7</v>
      </c>
      <c r="G471" s="393">
        <f t="shared" si="24"/>
        <v>99.999994381892023</v>
      </c>
      <c r="H471" s="270" t="s">
        <v>626</v>
      </c>
      <c r="I471" s="4"/>
    </row>
    <row r="472" spans="1:9">
      <c r="A472" s="256"/>
      <c r="B472" s="394"/>
      <c r="C472" s="394"/>
      <c r="D472" s="394"/>
      <c r="E472" s="396">
        <v>100000</v>
      </c>
      <c r="F472" s="349">
        <v>100000</v>
      </c>
      <c r="G472" s="393">
        <f t="shared" si="24"/>
        <v>100</v>
      </c>
      <c r="H472" s="270" t="s">
        <v>239</v>
      </c>
      <c r="I472" s="4"/>
    </row>
    <row r="473" spans="1:9">
      <c r="A473" s="256"/>
      <c r="B473" s="394"/>
      <c r="C473" s="394"/>
      <c r="D473" s="394"/>
      <c r="E473" s="396">
        <v>163487</v>
      </c>
      <c r="F473" s="349">
        <v>118794</v>
      </c>
      <c r="G473" s="393">
        <f t="shared" si="24"/>
        <v>72.662658193006166</v>
      </c>
      <c r="H473" s="270" t="s">
        <v>691</v>
      </c>
      <c r="I473" s="251"/>
    </row>
    <row r="474" spans="1:9">
      <c r="A474" s="256"/>
      <c r="B474" s="394"/>
      <c r="C474" s="394"/>
      <c r="D474" s="394"/>
      <c r="E474" s="396">
        <v>20500</v>
      </c>
      <c r="F474" s="349">
        <v>0</v>
      </c>
      <c r="G474" s="393">
        <f t="shared" si="24"/>
        <v>0</v>
      </c>
      <c r="H474" s="270" t="s">
        <v>238</v>
      </c>
      <c r="I474" s="4"/>
    </row>
    <row r="475" spans="1:9">
      <c r="A475" s="256"/>
      <c r="B475" s="394"/>
      <c r="C475" s="394"/>
      <c r="D475" s="394"/>
      <c r="E475" s="396">
        <v>71700</v>
      </c>
      <c r="F475" s="341">
        <v>71700</v>
      </c>
      <c r="G475" s="393">
        <f t="shared" si="24"/>
        <v>100</v>
      </c>
      <c r="H475" s="270" t="s">
        <v>690</v>
      </c>
      <c r="I475" s="4"/>
    </row>
    <row r="476" spans="1:9">
      <c r="A476" s="256"/>
      <c r="B476" s="394"/>
      <c r="C476" s="394"/>
      <c r="D476" s="394"/>
      <c r="E476" s="396">
        <v>26063</v>
      </c>
      <c r="F476" s="341">
        <v>12103</v>
      </c>
      <c r="G476" s="393">
        <f t="shared" si="24"/>
        <v>46.437478417680239</v>
      </c>
      <c r="H476" s="270" t="s">
        <v>652</v>
      </c>
      <c r="I476" s="4"/>
    </row>
    <row r="477" spans="1:9">
      <c r="A477" s="256"/>
      <c r="B477" s="394"/>
      <c r="C477" s="394"/>
      <c r="D477" s="394"/>
      <c r="E477" s="396">
        <v>300000</v>
      </c>
      <c r="F477" s="341">
        <v>299880</v>
      </c>
      <c r="G477" s="393">
        <f t="shared" si="24"/>
        <v>99.960000000000008</v>
      </c>
      <c r="H477" s="270" t="s">
        <v>737</v>
      </c>
      <c r="I477" s="4"/>
    </row>
    <row r="478" spans="1:9">
      <c r="A478" s="256"/>
      <c r="B478" s="394"/>
      <c r="C478" s="394"/>
      <c r="D478" s="394"/>
      <c r="E478" s="396">
        <v>81585.7</v>
      </c>
      <c r="F478" s="341">
        <v>81585.7</v>
      </c>
      <c r="G478" s="393">
        <f t="shared" si="24"/>
        <v>100</v>
      </c>
      <c r="H478" s="270" t="s">
        <v>692</v>
      </c>
      <c r="I478" s="4"/>
    </row>
    <row r="479" spans="1:9" ht="57.75" customHeight="1">
      <c r="A479" s="256" t="s">
        <v>1035</v>
      </c>
      <c r="B479" s="394" t="s">
        <v>223</v>
      </c>
      <c r="C479" s="394" t="s">
        <v>740</v>
      </c>
      <c r="D479" s="394"/>
      <c r="E479" s="349">
        <f>E480</f>
        <v>1143792</v>
      </c>
      <c r="F479" s="349">
        <f>F480</f>
        <v>1143692</v>
      </c>
      <c r="G479" s="393">
        <f t="shared" si="24"/>
        <v>99.991257151649947</v>
      </c>
      <c r="H479" s="270"/>
    </row>
    <row r="480" spans="1:9" ht="59.25" customHeight="1">
      <c r="A480" s="256" t="s">
        <v>104</v>
      </c>
      <c r="B480" s="394" t="s">
        <v>223</v>
      </c>
      <c r="C480" s="394" t="s">
        <v>740</v>
      </c>
      <c r="D480" s="394" t="s">
        <v>6</v>
      </c>
      <c r="E480" s="396">
        <v>1143792</v>
      </c>
      <c r="F480" s="341">
        <v>1143692</v>
      </c>
      <c r="G480" s="393">
        <f t="shared" si="24"/>
        <v>99.991257151649947</v>
      </c>
      <c r="H480" s="270" t="s">
        <v>239</v>
      </c>
    </row>
    <row r="481" spans="1:8" ht="77.25" customHeight="1">
      <c r="A481" s="261" t="s">
        <v>242</v>
      </c>
      <c r="B481" s="342"/>
      <c r="C481" s="342" t="s">
        <v>243</v>
      </c>
      <c r="D481" s="342"/>
      <c r="E481" s="401">
        <f>E482+E484+E486+E490+E493</f>
        <v>82841000</v>
      </c>
      <c r="F481" s="401">
        <f>F482+F484+F486+F490+F493</f>
        <v>77264314.750000015</v>
      </c>
      <c r="G481" s="393">
        <f t="shared" si="24"/>
        <v>93.268206262599449</v>
      </c>
      <c r="H481" s="263"/>
    </row>
    <row r="482" spans="1:8" ht="54.6" customHeight="1">
      <c r="A482" s="314" t="s">
        <v>452</v>
      </c>
      <c r="B482" s="342" t="s">
        <v>245</v>
      </c>
      <c r="C482" s="342" t="s">
        <v>451</v>
      </c>
      <c r="D482" s="342"/>
      <c r="E482" s="349">
        <f>E483</f>
        <v>49720</v>
      </c>
      <c r="F482" s="349">
        <f>F483</f>
        <v>49720</v>
      </c>
      <c r="G482" s="393">
        <f t="shared" si="24"/>
        <v>100</v>
      </c>
      <c r="H482" s="270"/>
    </row>
    <row r="483" spans="1:8" ht="57.75" customHeight="1">
      <c r="A483" s="256" t="s">
        <v>104</v>
      </c>
      <c r="B483" s="342" t="s">
        <v>245</v>
      </c>
      <c r="C483" s="342" t="s">
        <v>451</v>
      </c>
      <c r="D483" s="342" t="s">
        <v>6</v>
      </c>
      <c r="E483" s="396">
        <v>49720</v>
      </c>
      <c r="F483" s="349">
        <v>49720</v>
      </c>
      <c r="G483" s="393">
        <f t="shared" si="24"/>
        <v>100</v>
      </c>
      <c r="H483" s="270" t="s">
        <v>653</v>
      </c>
    </row>
    <row r="484" spans="1:8" ht="58.2" customHeight="1">
      <c r="A484" s="314" t="s">
        <v>244</v>
      </c>
      <c r="B484" s="342" t="s">
        <v>245</v>
      </c>
      <c r="C484" s="342" t="s">
        <v>246</v>
      </c>
      <c r="D484" s="342"/>
      <c r="E484" s="349">
        <f t="shared" ref="E484:F484" si="25">E485</f>
        <v>10970202</v>
      </c>
      <c r="F484" s="349">
        <f t="shared" si="25"/>
        <v>7991672.5099999998</v>
      </c>
      <c r="G484" s="393">
        <f t="shared" si="24"/>
        <v>72.848909345516148</v>
      </c>
      <c r="H484" s="270"/>
    </row>
    <row r="485" spans="1:8" ht="57.75" customHeight="1">
      <c r="A485" s="256" t="s">
        <v>104</v>
      </c>
      <c r="B485" s="342" t="s">
        <v>245</v>
      </c>
      <c r="C485" s="342" t="s">
        <v>246</v>
      </c>
      <c r="D485" s="342" t="s">
        <v>6</v>
      </c>
      <c r="E485" s="349">
        <v>10970202</v>
      </c>
      <c r="F485" s="349">
        <v>7991672.5099999998</v>
      </c>
      <c r="G485" s="393">
        <f t="shared" si="24"/>
        <v>72.848909345516148</v>
      </c>
      <c r="H485" s="257" t="s">
        <v>1036</v>
      </c>
    </row>
    <row r="486" spans="1:8" ht="52.2">
      <c r="A486" s="314" t="s">
        <v>248</v>
      </c>
      <c r="B486" s="342" t="s">
        <v>245</v>
      </c>
      <c r="C486" s="342" t="s">
        <v>249</v>
      </c>
      <c r="D486" s="342"/>
      <c r="E486" s="349">
        <f>E487+E488+E489</f>
        <v>40967578</v>
      </c>
      <c r="F486" s="349">
        <f>F487+F488+F489</f>
        <v>38669272.450000003</v>
      </c>
      <c r="G486" s="393">
        <f t="shared" si="24"/>
        <v>94.389940381635455</v>
      </c>
      <c r="H486" s="270"/>
    </row>
    <row r="487" spans="1:8" ht="55.5" customHeight="1">
      <c r="A487" s="256" t="s">
        <v>104</v>
      </c>
      <c r="B487" s="394" t="s">
        <v>245</v>
      </c>
      <c r="C487" s="394" t="s">
        <v>249</v>
      </c>
      <c r="D487" s="394" t="s">
        <v>6</v>
      </c>
      <c r="E487" s="349">
        <v>40236370.030000001</v>
      </c>
      <c r="F487" s="349">
        <v>37979821.840000004</v>
      </c>
      <c r="G487" s="393">
        <f t="shared" si="24"/>
        <v>94.391769962554946</v>
      </c>
      <c r="H487" s="270" t="s">
        <v>454</v>
      </c>
    </row>
    <row r="488" spans="1:8">
      <c r="A488" s="256"/>
      <c r="B488" s="394"/>
      <c r="C488" s="394"/>
      <c r="D488" s="394"/>
      <c r="E488" s="396">
        <v>391544.37</v>
      </c>
      <c r="F488" s="349">
        <v>349787.01</v>
      </c>
      <c r="G488" s="393">
        <f t="shared" si="24"/>
        <v>89.335216338316911</v>
      </c>
      <c r="H488" s="257" t="s">
        <v>685</v>
      </c>
    </row>
    <row r="489" spans="1:8">
      <c r="A489" s="256"/>
      <c r="B489" s="394"/>
      <c r="C489" s="394"/>
      <c r="D489" s="394"/>
      <c r="E489" s="396">
        <v>339663.6</v>
      </c>
      <c r="F489" s="349">
        <v>339663.6</v>
      </c>
      <c r="G489" s="393">
        <f t="shared" si="24"/>
        <v>100</v>
      </c>
      <c r="H489" s="257" t="s">
        <v>700</v>
      </c>
    </row>
    <row r="490" spans="1:8" ht="34.799999999999997">
      <c r="A490" s="271" t="s">
        <v>456</v>
      </c>
      <c r="B490" s="342" t="s">
        <v>245</v>
      </c>
      <c r="C490" s="342" t="s">
        <v>455</v>
      </c>
      <c r="D490" s="394"/>
      <c r="E490" s="349">
        <f>E491+E492</f>
        <v>30300000</v>
      </c>
      <c r="F490" s="349">
        <f>F491+F492</f>
        <v>30299400</v>
      </c>
      <c r="G490" s="393">
        <f t="shared" si="24"/>
        <v>99.998019801980192</v>
      </c>
      <c r="H490" s="270"/>
    </row>
    <row r="491" spans="1:8" ht="61.5" customHeight="1">
      <c r="A491" s="256" t="s">
        <v>104</v>
      </c>
      <c r="B491" s="342" t="s">
        <v>245</v>
      </c>
      <c r="C491" s="342" t="s">
        <v>455</v>
      </c>
      <c r="D491" s="342" t="s">
        <v>205</v>
      </c>
      <c r="E491" s="396">
        <v>30000000</v>
      </c>
      <c r="F491" s="349">
        <v>30000000</v>
      </c>
      <c r="G491" s="393">
        <f t="shared" si="24"/>
        <v>100</v>
      </c>
      <c r="H491" s="257" t="s">
        <v>686</v>
      </c>
    </row>
    <row r="492" spans="1:8" ht="20.25" customHeight="1">
      <c r="A492" s="256"/>
      <c r="B492" s="342"/>
      <c r="C492" s="342"/>
      <c r="D492" s="342"/>
      <c r="E492" s="396">
        <v>300000</v>
      </c>
      <c r="F492" s="349">
        <v>299400</v>
      </c>
      <c r="G492" s="393">
        <f t="shared" si="24"/>
        <v>99.8</v>
      </c>
      <c r="H492" s="257" t="s">
        <v>654</v>
      </c>
    </row>
    <row r="493" spans="1:8" ht="40.5" customHeight="1">
      <c r="A493" s="271" t="s">
        <v>457</v>
      </c>
      <c r="B493" s="342" t="s">
        <v>245</v>
      </c>
      <c r="C493" s="342" t="s">
        <v>250</v>
      </c>
      <c r="D493" s="394"/>
      <c r="E493" s="349">
        <f>E494+E495</f>
        <v>553500</v>
      </c>
      <c r="F493" s="349">
        <f>F494+F495</f>
        <v>254249.78999999998</v>
      </c>
      <c r="G493" s="393">
        <f t="shared" si="24"/>
        <v>45.934921409214084</v>
      </c>
      <c r="H493" s="270"/>
    </row>
    <row r="494" spans="1:8" ht="57.75" customHeight="1">
      <c r="A494" s="256" t="s">
        <v>104</v>
      </c>
      <c r="B494" s="342" t="s">
        <v>245</v>
      </c>
      <c r="C494" s="342" t="s">
        <v>250</v>
      </c>
      <c r="D494" s="342" t="s">
        <v>6</v>
      </c>
      <c r="E494" s="396">
        <v>407592</v>
      </c>
      <c r="F494" s="349">
        <v>124500</v>
      </c>
      <c r="G494" s="393">
        <f t="shared" si="24"/>
        <v>30.545251133486428</v>
      </c>
      <c r="H494" s="257" t="s">
        <v>1037</v>
      </c>
    </row>
    <row r="495" spans="1:8" ht="25.5" customHeight="1">
      <c r="A495" s="256"/>
      <c r="B495" s="342"/>
      <c r="C495" s="342"/>
      <c r="D495" s="342"/>
      <c r="E495" s="396">
        <v>145908</v>
      </c>
      <c r="F495" s="341">
        <v>129749.79</v>
      </c>
      <c r="G495" s="393">
        <f t="shared" si="24"/>
        <v>88.925754585081009</v>
      </c>
      <c r="H495" s="257" t="s">
        <v>701</v>
      </c>
    </row>
    <row r="496" spans="1:8" ht="112.5" customHeight="1">
      <c r="A496" s="261" t="s">
        <v>253</v>
      </c>
      <c r="B496" s="342"/>
      <c r="C496" s="342" t="s">
        <v>254</v>
      </c>
      <c r="D496" s="342"/>
      <c r="E496" s="401">
        <f>E497+E500+E503+E506</f>
        <v>102107388.83</v>
      </c>
      <c r="F496" s="401">
        <f>F497+F500+F503+F506</f>
        <v>101525700.89000002</v>
      </c>
      <c r="G496" s="393">
        <f t="shared" si="24"/>
        <v>99.430317485673399</v>
      </c>
      <c r="H496" s="263"/>
    </row>
    <row r="497" spans="1:8" ht="75.599999999999994" customHeight="1">
      <c r="A497" s="314" t="s">
        <v>262</v>
      </c>
      <c r="B497" s="342" t="s">
        <v>263</v>
      </c>
      <c r="C497" s="342" t="s">
        <v>264</v>
      </c>
      <c r="D497" s="342"/>
      <c r="E497" s="349">
        <f>E498+E499</f>
        <v>12619853</v>
      </c>
      <c r="F497" s="349">
        <f>F498+F499</f>
        <v>12201261.430000002</v>
      </c>
      <c r="G497" s="393">
        <f t="shared" si="24"/>
        <v>96.683070951777339</v>
      </c>
      <c r="H497" s="270"/>
    </row>
    <row r="498" spans="1:8" ht="57.75" customHeight="1">
      <c r="A498" s="256" t="s">
        <v>104</v>
      </c>
      <c r="B498" s="342" t="s">
        <v>263</v>
      </c>
      <c r="C498" s="342" t="s">
        <v>264</v>
      </c>
      <c r="D498" s="342" t="s">
        <v>6</v>
      </c>
      <c r="E498" s="396">
        <v>182550</v>
      </c>
      <c r="F498" s="349">
        <v>180314.22</v>
      </c>
      <c r="G498" s="393">
        <f t="shared" si="24"/>
        <v>98.775250616269517</v>
      </c>
      <c r="H498" s="257" t="s">
        <v>265</v>
      </c>
    </row>
    <row r="499" spans="1:8" ht="41.25" customHeight="1">
      <c r="A499" s="272" t="s">
        <v>266</v>
      </c>
      <c r="B499" s="342" t="s">
        <v>263</v>
      </c>
      <c r="C499" s="342" t="s">
        <v>264</v>
      </c>
      <c r="D499" s="342" t="s">
        <v>267</v>
      </c>
      <c r="E499" s="396">
        <v>12437303</v>
      </c>
      <c r="F499" s="349">
        <v>12020947.210000001</v>
      </c>
      <c r="G499" s="393">
        <f t="shared" si="24"/>
        <v>96.652362734911264</v>
      </c>
      <c r="H499" s="257" t="s">
        <v>268</v>
      </c>
    </row>
    <row r="500" spans="1:8" ht="91.95" customHeight="1">
      <c r="A500" s="314" t="s">
        <v>269</v>
      </c>
      <c r="B500" s="342">
        <v>1003</v>
      </c>
      <c r="C500" s="342" t="s">
        <v>270</v>
      </c>
      <c r="D500" s="342"/>
      <c r="E500" s="349">
        <f>E501+E502</f>
        <v>80867335.829999998</v>
      </c>
      <c r="F500" s="349">
        <f>F501+F502</f>
        <v>80787854.890000001</v>
      </c>
      <c r="G500" s="393">
        <f t="shared" si="24"/>
        <v>99.901714407697213</v>
      </c>
      <c r="H500" s="270"/>
    </row>
    <row r="501" spans="1:8" ht="39" customHeight="1">
      <c r="A501" s="261" t="s">
        <v>5</v>
      </c>
      <c r="B501" s="342">
        <v>1003</v>
      </c>
      <c r="C501" s="342" t="s">
        <v>270</v>
      </c>
      <c r="D501" s="342" t="s">
        <v>6</v>
      </c>
      <c r="E501" s="396">
        <v>1201256</v>
      </c>
      <c r="F501" s="349">
        <v>1194579.6200000001</v>
      </c>
      <c r="G501" s="393">
        <f t="shared" si="24"/>
        <v>99.44421671983325</v>
      </c>
      <c r="H501" s="257" t="s">
        <v>265</v>
      </c>
    </row>
    <row r="502" spans="1:8" ht="39.75" customHeight="1">
      <c r="A502" s="272" t="s">
        <v>266</v>
      </c>
      <c r="B502" s="342" t="s">
        <v>263</v>
      </c>
      <c r="C502" s="342" t="s">
        <v>270</v>
      </c>
      <c r="D502" s="342" t="s">
        <v>267</v>
      </c>
      <c r="E502" s="396">
        <v>79666079.829999998</v>
      </c>
      <c r="F502" s="349">
        <v>79593275.269999996</v>
      </c>
      <c r="G502" s="393">
        <f t="shared" si="24"/>
        <v>99.908612849841035</v>
      </c>
      <c r="H502" s="257" t="s">
        <v>271</v>
      </c>
    </row>
    <row r="503" spans="1:8" ht="95.25" customHeight="1">
      <c r="A503" s="314" t="s">
        <v>272</v>
      </c>
      <c r="B503" s="342" t="s">
        <v>263</v>
      </c>
      <c r="C503" s="342" t="s">
        <v>273</v>
      </c>
      <c r="D503" s="342"/>
      <c r="E503" s="349">
        <f>E504+E505</f>
        <v>8609900</v>
      </c>
      <c r="F503" s="349">
        <f>F504+F505</f>
        <v>8526284.5700000003</v>
      </c>
      <c r="G503" s="393">
        <f t="shared" si="24"/>
        <v>99.02884551504664</v>
      </c>
      <c r="H503" s="270"/>
    </row>
    <row r="504" spans="1:8" ht="57" customHeight="1">
      <c r="A504" s="256" t="s">
        <v>104</v>
      </c>
      <c r="B504" s="394" t="s">
        <v>263</v>
      </c>
      <c r="C504" s="394" t="s">
        <v>273</v>
      </c>
      <c r="D504" s="342" t="s">
        <v>6</v>
      </c>
      <c r="E504" s="396">
        <v>127460</v>
      </c>
      <c r="F504" s="349">
        <v>126996.4</v>
      </c>
      <c r="G504" s="393">
        <f t="shared" si="24"/>
        <v>99.636278048015058</v>
      </c>
      <c r="H504" s="257" t="s">
        <v>265</v>
      </c>
    </row>
    <row r="505" spans="1:8" ht="43.5" customHeight="1">
      <c r="A505" s="272" t="s">
        <v>323</v>
      </c>
      <c r="B505" s="394" t="s">
        <v>263</v>
      </c>
      <c r="C505" s="394" t="s">
        <v>273</v>
      </c>
      <c r="D505" s="394" t="s">
        <v>324</v>
      </c>
      <c r="E505" s="396">
        <v>8482440</v>
      </c>
      <c r="F505" s="349">
        <v>8399288.1699999999</v>
      </c>
      <c r="G505" s="393">
        <f t="shared" si="24"/>
        <v>99.019718029246306</v>
      </c>
      <c r="H505" s="257" t="s">
        <v>274</v>
      </c>
    </row>
    <row r="506" spans="1:8" ht="131.25" customHeight="1">
      <c r="A506" s="314" t="s">
        <v>578</v>
      </c>
      <c r="B506" s="394" t="s">
        <v>263</v>
      </c>
      <c r="C506" s="394" t="s">
        <v>579</v>
      </c>
      <c r="D506" s="394"/>
      <c r="E506" s="349">
        <f>E507</f>
        <v>10300</v>
      </c>
      <c r="F506" s="349">
        <f>F507</f>
        <v>10300</v>
      </c>
      <c r="G506" s="393">
        <f t="shared" si="24"/>
        <v>100</v>
      </c>
      <c r="H506" s="257"/>
    </row>
    <row r="507" spans="1:8" ht="39" customHeight="1">
      <c r="A507" s="272" t="s">
        <v>266</v>
      </c>
      <c r="B507" s="394" t="s">
        <v>263</v>
      </c>
      <c r="C507" s="394" t="s">
        <v>579</v>
      </c>
      <c r="D507" s="394" t="s">
        <v>324</v>
      </c>
      <c r="E507" s="396">
        <v>10300</v>
      </c>
      <c r="F507" s="341">
        <v>10300</v>
      </c>
      <c r="G507" s="393">
        <f t="shared" si="24"/>
        <v>100</v>
      </c>
      <c r="H507" s="257" t="s">
        <v>274</v>
      </c>
    </row>
    <row r="508" spans="1:8" ht="52.2">
      <c r="A508" s="261" t="s">
        <v>275</v>
      </c>
      <c r="B508" s="342"/>
      <c r="C508" s="342" t="s">
        <v>276</v>
      </c>
      <c r="D508" s="342"/>
      <c r="E508" s="401">
        <f>E509</f>
        <v>497838</v>
      </c>
      <c r="F508" s="401">
        <f>F509</f>
        <v>493085</v>
      </c>
      <c r="G508" s="393">
        <f t="shared" si="24"/>
        <v>99.045271755068924</v>
      </c>
      <c r="H508" s="263"/>
    </row>
    <row r="509" spans="1:8" ht="34.799999999999997">
      <c r="A509" s="314" t="s">
        <v>277</v>
      </c>
      <c r="B509" s="342" t="s">
        <v>278</v>
      </c>
      <c r="C509" s="342" t="s">
        <v>279</v>
      </c>
      <c r="D509" s="342"/>
      <c r="E509" s="349">
        <f>E510</f>
        <v>497838</v>
      </c>
      <c r="F509" s="349">
        <f>F510</f>
        <v>493085</v>
      </c>
      <c r="G509" s="393">
        <f t="shared" si="24"/>
        <v>99.045271755068924</v>
      </c>
      <c r="H509" s="270"/>
    </row>
    <row r="510" spans="1:8" ht="79.95" customHeight="1">
      <c r="A510" s="262" t="s">
        <v>28</v>
      </c>
      <c r="B510" s="342" t="s">
        <v>278</v>
      </c>
      <c r="C510" s="342" t="s">
        <v>279</v>
      </c>
      <c r="D510" s="342" t="s">
        <v>29</v>
      </c>
      <c r="E510" s="396">
        <v>497838</v>
      </c>
      <c r="F510" s="349">
        <v>493085</v>
      </c>
      <c r="G510" s="393">
        <f t="shared" si="24"/>
        <v>99.045271755068924</v>
      </c>
      <c r="H510" s="257" t="s">
        <v>280</v>
      </c>
    </row>
    <row r="511" spans="1:8" ht="117" customHeight="1">
      <c r="A511" s="261" t="s">
        <v>281</v>
      </c>
      <c r="B511" s="342"/>
      <c r="C511" s="342" t="s">
        <v>282</v>
      </c>
      <c r="D511" s="342"/>
      <c r="E511" s="401">
        <f>E512+E524+E540+E550</f>
        <v>17194860.880000003</v>
      </c>
      <c r="F511" s="401">
        <f>F512+F524+F540+F550</f>
        <v>16735897.469999999</v>
      </c>
      <c r="G511" s="393">
        <f t="shared" si="24"/>
        <v>97.330810564836597</v>
      </c>
      <c r="H511" s="263"/>
    </row>
    <row r="512" spans="1:8" ht="24.75" customHeight="1">
      <c r="A512" s="314" t="s">
        <v>283</v>
      </c>
      <c r="B512" s="342" t="s">
        <v>142</v>
      </c>
      <c r="C512" s="342" t="s">
        <v>284</v>
      </c>
      <c r="D512" s="342"/>
      <c r="E512" s="349">
        <f>E513+E514+E523</f>
        <v>4667800</v>
      </c>
      <c r="F512" s="349">
        <f>F513+F514+F523</f>
        <v>4512636.97</v>
      </c>
      <c r="G512" s="393">
        <f t="shared" si="24"/>
        <v>96.675885213590988</v>
      </c>
      <c r="H512" s="270"/>
    </row>
    <row r="513" spans="1:8" ht="39.75" customHeight="1">
      <c r="A513" s="261" t="s">
        <v>99</v>
      </c>
      <c r="B513" s="342" t="s">
        <v>142</v>
      </c>
      <c r="C513" s="342" t="s">
        <v>284</v>
      </c>
      <c r="D513" s="342" t="s">
        <v>100</v>
      </c>
      <c r="E513" s="396">
        <v>4479789</v>
      </c>
      <c r="F513" s="349">
        <v>4341148.2699999996</v>
      </c>
      <c r="G513" s="393">
        <f t="shared" si="24"/>
        <v>96.90519508842938</v>
      </c>
      <c r="H513" s="257" t="s">
        <v>285</v>
      </c>
    </row>
    <row r="514" spans="1:8" ht="56.25" customHeight="1">
      <c r="A514" s="256" t="s">
        <v>104</v>
      </c>
      <c r="B514" s="342" t="s">
        <v>142</v>
      </c>
      <c r="C514" s="342" t="s">
        <v>284</v>
      </c>
      <c r="D514" s="342" t="s">
        <v>6</v>
      </c>
      <c r="E514" s="349">
        <f>E515+E516+E517+E518+E519+E520+E521+E522</f>
        <v>186011</v>
      </c>
      <c r="F514" s="349">
        <f>F515+F516+F517+F518+F519+F520+F521+F522</f>
        <v>171488.7</v>
      </c>
      <c r="G514" s="393">
        <f t="shared" ref="G514:G585" si="26">F514/E514*100</f>
        <v>92.192773545650525</v>
      </c>
      <c r="H514" s="270"/>
    </row>
    <row r="515" spans="1:8">
      <c r="A515" s="261"/>
      <c r="B515" s="342"/>
      <c r="C515" s="342"/>
      <c r="D515" s="342"/>
      <c r="E515" s="396">
        <v>35000</v>
      </c>
      <c r="F515" s="349">
        <v>32652.639999999999</v>
      </c>
      <c r="G515" s="393">
        <f t="shared" si="26"/>
        <v>93.293257142857144</v>
      </c>
      <c r="H515" s="270" t="s">
        <v>105</v>
      </c>
    </row>
    <row r="516" spans="1:8">
      <c r="A516" s="261"/>
      <c r="B516" s="342"/>
      <c r="C516" s="342"/>
      <c r="D516" s="342"/>
      <c r="E516" s="396">
        <v>13300</v>
      </c>
      <c r="F516" s="349">
        <v>11000</v>
      </c>
      <c r="G516" s="393">
        <f t="shared" si="26"/>
        <v>82.706766917293223</v>
      </c>
      <c r="H516" s="270" t="s">
        <v>449</v>
      </c>
    </row>
    <row r="517" spans="1:8">
      <c r="A517" s="261"/>
      <c r="B517" s="342"/>
      <c r="C517" s="342"/>
      <c r="D517" s="342"/>
      <c r="E517" s="396">
        <v>102300</v>
      </c>
      <c r="F517" s="349">
        <v>102300</v>
      </c>
      <c r="G517" s="393">
        <f t="shared" si="26"/>
        <v>100</v>
      </c>
      <c r="H517" s="270" t="s">
        <v>286</v>
      </c>
    </row>
    <row r="518" spans="1:8">
      <c r="A518" s="261"/>
      <c r="B518" s="342"/>
      <c r="C518" s="342"/>
      <c r="D518" s="342"/>
      <c r="E518" s="396">
        <v>3000</v>
      </c>
      <c r="F518" s="349">
        <v>0</v>
      </c>
      <c r="G518" s="393">
        <f t="shared" si="26"/>
        <v>0</v>
      </c>
      <c r="H518" s="270" t="s">
        <v>287</v>
      </c>
    </row>
    <row r="519" spans="1:8">
      <c r="A519" s="261"/>
      <c r="B519" s="342"/>
      <c r="C519" s="342"/>
      <c r="D519" s="342"/>
      <c r="E519" s="396">
        <v>1411</v>
      </c>
      <c r="F519" s="349">
        <v>1337.06</v>
      </c>
      <c r="G519" s="393">
        <f t="shared" si="26"/>
        <v>94.759744861800129</v>
      </c>
      <c r="H519" s="270" t="s">
        <v>656</v>
      </c>
    </row>
    <row r="520" spans="1:8">
      <c r="A520" s="261"/>
      <c r="B520" s="342"/>
      <c r="C520" s="342"/>
      <c r="D520" s="342"/>
      <c r="E520" s="396">
        <v>6801</v>
      </c>
      <c r="F520" s="349">
        <v>0</v>
      </c>
      <c r="G520" s="393">
        <f t="shared" si="26"/>
        <v>0</v>
      </c>
      <c r="H520" s="270" t="s">
        <v>657</v>
      </c>
    </row>
    <row r="521" spans="1:8">
      <c r="A521" s="261"/>
      <c r="B521" s="342"/>
      <c r="C521" s="342"/>
      <c r="D521" s="342"/>
      <c r="E521" s="396">
        <v>18000</v>
      </c>
      <c r="F521" s="349">
        <v>18000</v>
      </c>
      <c r="G521" s="393">
        <f t="shared" si="26"/>
        <v>100</v>
      </c>
      <c r="H521" s="270" t="s">
        <v>288</v>
      </c>
    </row>
    <row r="522" spans="1:8">
      <c r="A522" s="261"/>
      <c r="B522" s="342"/>
      <c r="C522" s="342"/>
      <c r="D522" s="342"/>
      <c r="E522" s="396">
        <v>6199</v>
      </c>
      <c r="F522" s="349">
        <v>6199</v>
      </c>
      <c r="G522" s="393">
        <f t="shared" si="26"/>
        <v>100</v>
      </c>
      <c r="H522" s="270" t="s">
        <v>513</v>
      </c>
    </row>
    <row r="523" spans="1:8">
      <c r="A523" s="265" t="s">
        <v>122</v>
      </c>
      <c r="B523" s="342" t="s">
        <v>142</v>
      </c>
      <c r="C523" s="342" t="s">
        <v>284</v>
      </c>
      <c r="D523" s="342" t="s">
        <v>123</v>
      </c>
      <c r="E523" s="396">
        <v>2000</v>
      </c>
      <c r="F523" s="349">
        <v>0</v>
      </c>
      <c r="G523" s="393">
        <f t="shared" si="26"/>
        <v>0</v>
      </c>
      <c r="H523" s="270" t="s">
        <v>514</v>
      </c>
    </row>
    <row r="524" spans="1:8" ht="20.25" customHeight="1">
      <c r="A524" s="256" t="s">
        <v>289</v>
      </c>
      <c r="B524" s="342" t="s">
        <v>39</v>
      </c>
      <c r="C524" s="342" t="s">
        <v>290</v>
      </c>
      <c r="D524" s="342"/>
      <c r="E524" s="349">
        <f>E525+E526</f>
        <v>7027149.71</v>
      </c>
      <c r="F524" s="349">
        <f>F525+F526</f>
        <v>6765286.9100000001</v>
      </c>
      <c r="G524" s="393">
        <f t="shared" si="26"/>
        <v>96.273555982059762</v>
      </c>
      <c r="H524" s="270"/>
    </row>
    <row r="525" spans="1:8" ht="39.75" customHeight="1">
      <c r="A525" s="256" t="s">
        <v>291</v>
      </c>
      <c r="B525" s="342" t="s">
        <v>39</v>
      </c>
      <c r="C525" s="342" t="s">
        <v>290</v>
      </c>
      <c r="D525" s="342" t="s">
        <v>175</v>
      </c>
      <c r="E525" s="396">
        <v>6142570</v>
      </c>
      <c r="F525" s="349">
        <v>6121811.4299999997</v>
      </c>
      <c r="G525" s="393">
        <f t="shared" si="26"/>
        <v>99.662053993686669</v>
      </c>
      <c r="H525" s="257" t="s">
        <v>285</v>
      </c>
    </row>
    <row r="526" spans="1:8" ht="61.5" customHeight="1">
      <c r="A526" s="256" t="s">
        <v>104</v>
      </c>
      <c r="B526" s="342" t="s">
        <v>39</v>
      </c>
      <c r="C526" s="342" t="s">
        <v>290</v>
      </c>
      <c r="D526" s="342" t="s">
        <v>6</v>
      </c>
      <c r="E526" s="349">
        <f>E527+E528+E529+E530+E531+E532+E533+E534+E535+E536+E537+E538+E539</f>
        <v>884579.71000000008</v>
      </c>
      <c r="F526" s="349">
        <f>F527+F528+F529+F530+F531+F532+F533+F534+F535+F536+F537+F538+F539</f>
        <v>643475.48</v>
      </c>
      <c r="G526" s="393">
        <f t="shared" si="26"/>
        <v>72.743640027646578</v>
      </c>
      <c r="H526" s="267"/>
    </row>
    <row r="527" spans="1:8" ht="28.5" customHeight="1">
      <c r="A527" s="256"/>
      <c r="B527" s="342"/>
      <c r="C527" s="342"/>
      <c r="D527" s="342"/>
      <c r="E527" s="396">
        <v>499905.4</v>
      </c>
      <c r="F527" s="349">
        <v>299943.12</v>
      </c>
      <c r="G527" s="393">
        <f t="shared" si="26"/>
        <v>59.999975995458335</v>
      </c>
      <c r="H527" s="267" t="s">
        <v>433</v>
      </c>
    </row>
    <row r="528" spans="1:8">
      <c r="A528" s="256"/>
      <c r="B528" s="342"/>
      <c r="C528" s="342"/>
      <c r="D528" s="342"/>
      <c r="E528" s="410">
        <v>78996.94</v>
      </c>
      <c r="F528" s="411">
        <v>54829.35</v>
      </c>
      <c r="G528" s="393">
        <f t="shared" si="26"/>
        <v>69.406928926614114</v>
      </c>
      <c r="H528" s="273" t="s">
        <v>292</v>
      </c>
    </row>
    <row r="529" spans="1:8">
      <c r="A529" s="256"/>
      <c r="B529" s="342"/>
      <c r="C529" s="342"/>
      <c r="D529" s="342"/>
      <c r="E529" s="410">
        <v>10000</v>
      </c>
      <c r="F529" s="411">
        <v>10000</v>
      </c>
      <c r="G529" s="393">
        <f t="shared" si="26"/>
        <v>100</v>
      </c>
      <c r="H529" s="274" t="s">
        <v>178</v>
      </c>
    </row>
    <row r="530" spans="1:8">
      <c r="A530" s="256"/>
      <c r="B530" s="342"/>
      <c r="C530" s="342"/>
      <c r="D530" s="342"/>
      <c r="E530" s="410">
        <v>3958</v>
      </c>
      <c r="F530" s="411">
        <v>0</v>
      </c>
      <c r="G530" s="393">
        <f t="shared" si="26"/>
        <v>0</v>
      </c>
      <c r="H530" s="274" t="s">
        <v>682</v>
      </c>
    </row>
    <row r="531" spans="1:8">
      <c r="A531" s="256"/>
      <c r="B531" s="342"/>
      <c r="C531" s="342"/>
      <c r="D531" s="342"/>
      <c r="E531" s="410">
        <v>8125.92</v>
      </c>
      <c r="F531" s="411">
        <v>8125.92</v>
      </c>
      <c r="G531" s="393">
        <f t="shared" si="26"/>
        <v>100</v>
      </c>
      <c r="H531" s="268" t="s">
        <v>295</v>
      </c>
    </row>
    <row r="532" spans="1:8" ht="34.799999999999997">
      <c r="A532" s="256"/>
      <c r="B532" s="342"/>
      <c r="C532" s="342"/>
      <c r="D532" s="342"/>
      <c r="E532" s="410">
        <v>3474.08</v>
      </c>
      <c r="F532" s="411">
        <v>2266.67</v>
      </c>
      <c r="G532" s="393">
        <f t="shared" si="26"/>
        <v>65.245187215032473</v>
      </c>
      <c r="H532" s="268" t="s">
        <v>296</v>
      </c>
    </row>
    <row r="533" spans="1:8">
      <c r="A533" s="256"/>
      <c r="B533" s="342"/>
      <c r="C533" s="342"/>
      <c r="D533" s="342"/>
      <c r="E533" s="410">
        <v>66908.06</v>
      </c>
      <c r="F533" s="411">
        <v>63754.52</v>
      </c>
      <c r="G533" s="393">
        <f t="shared" si="26"/>
        <v>95.286756184531427</v>
      </c>
      <c r="H533" s="268" t="s">
        <v>297</v>
      </c>
    </row>
    <row r="534" spans="1:8">
      <c r="A534" s="256"/>
      <c r="B534" s="342"/>
      <c r="C534" s="342"/>
      <c r="D534" s="342"/>
      <c r="E534" s="410">
        <v>69380</v>
      </c>
      <c r="F534" s="411">
        <v>63613.26</v>
      </c>
      <c r="G534" s="393">
        <f t="shared" si="26"/>
        <v>91.688181031997701</v>
      </c>
      <c r="H534" s="268" t="s">
        <v>298</v>
      </c>
    </row>
    <row r="535" spans="1:8">
      <c r="A535" s="256"/>
      <c r="B535" s="342"/>
      <c r="C535" s="342"/>
      <c r="D535" s="342"/>
      <c r="E535" s="410">
        <v>65558.95</v>
      </c>
      <c r="F535" s="411">
        <v>65558.95</v>
      </c>
      <c r="G535" s="393">
        <f t="shared" si="26"/>
        <v>100</v>
      </c>
      <c r="H535" s="273" t="s">
        <v>427</v>
      </c>
    </row>
    <row r="536" spans="1:8">
      <c r="A536" s="256"/>
      <c r="B536" s="342"/>
      <c r="C536" s="342"/>
      <c r="D536" s="342"/>
      <c r="E536" s="410">
        <v>15090</v>
      </c>
      <c r="F536" s="411">
        <v>15077.28</v>
      </c>
      <c r="G536" s="393">
        <f t="shared" si="26"/>
        <v>99.915705765407552</v>
      </c>
      <c r="H536" s="273" t="s">
        <v>681</v>
      </c>
    </row>
    <row r="537" spans="1:8">
      <c r="A537" s="256"/>
      <c r="B537" s="342"/>
      <c r="C537" s="342"/>
      <c r="D537" s="342"/>
      <c r="E537" s="410">
        <v>22240</v>
      </c>
      <c r="F537" s="411">
        <v>22240</v>
      </c>
      <c r="G537" s="393">
        <f t="shared" si="26"/>
        <v>100</v>
      </c>
      <c r="H537" s="274" t="s">
        <v>429</v>
      </c>
    </row>
    <row r="538" spans="1:8">
      <c r="A538" s="256"/>
      <c r="B538" s="342"/>
      <c r="C538" s="342"/>
      <c r="D538" s="342"/>
      <c r="E538" s="410">
        <v>12129.36</v>
      </c>
      <c r="F538" s="411">
        <v>9253.41</v>
      </c>
      <c r="G538" s="393">
        <f t="shared" si="26"/>
        <v>76.289350798393315</v>
      </c>
      <c r="H538" s="274" t="s">
        <v>299</v>
      </c>
    </row>
    <row r="539" spans="1:8">
      <c r="A539" s="256"/>
      <c r="B539" s="342"/>
      <c r="C539" s="342"/>
      <c r="D539" s="342"/>
      <c r="E539" s="412">
        <v>28813</v>
      </c>
      <c r="F539" s="411">
        <v>28813</v>
      </c>
      <c r="G539" s="393">
        <f t="shared" si="26"/>
        <v>100</v>
      </c>
      <c r="H539" s="274" t="s">
        <v>430</v>
      </c>
    </row>
    <row r="540" spans="1:8">
      <c r="A540" s="314" t="s">
        <v>300</v>
      </c>
      <c r="B540" s="394" t="s">
        <v>301</v>
      </c>
      <c r="C540" s="394" t="s">
        <v>302</v>
      </c>
      <c r="D540" s="394"/>
      <c r="E540" s="395">
        <f>E541+E542</f>
        <v>865347</v>
      </c>
      <c r="F540" s="395">
        <f>F541+F542</f>
        <v>845249.92999999993</v>
      </c>
      <c r="G540" s="393">
        <f t="shared" si="26"/>
        <v>97.677570962862291</v>
      </c>
      <c r="H540" s="270"/>
    </row>
    <row r="541" spans="1:8" ht="34.799999999999997">
      <c r="A541" s="314" t="s">
        <v>174</v>
      </c>
      <c r="B541" s="394" t="s">
        <v>301</v>
      </c>
      <c r="C541" s="394" t="s">
        <v>302</v>
      </c>
      <c r="D541" s="394" t="s">
        <v>175</v>
      </c>
      <c r="E541" s="404">
        <v>518822.62</v>
      </c>
      <c r="F541" s="395">
        <v>518550.45</v>
      </c>
      <c r="G541" s="393">
        <f t="shared" si="26"/>
        <v>99.947540837752996</v>
      </c>
      <c r="H541" s="257" t="s">
        <v>405</v>
      </c>
    </row>
    <row r="542" spans="1:8" ht="69.599999999999994">
      <c r="A542" s="256" t="s">
        <v>104</v>
      </c>
      <c r="B542" s="394" t="s">
        <v>301</v>
      </c>
      <c r="C542" s="394" t="s">
        <v>302</v>
      </c>
      <c r="D542" s="394" t="s">
        <v>6</v>
      </c>
      <c r="E542" s="349">
        <f>E543+E544+E545+E546+E547+E548+E549</f>
        <v>346524.38</v>
      </c>
      <c r="F542" s="349">
        <f>F543+F544+F545+F546+F547+F548+F549</f>
        <v>326699.48</v>
      </c>
      <c r="G542" s="393">
        <f t="shared" si="26"/>
        <v>94.278930677258543</v>
      </c>
      <c r="H542" s="270"/>
    </row>
    <row r="543" spans="1:8">
      <c r="A543" s="261"/>
      <c r="B543" s="394"/>
      <c r="C543" s="394"/>
      <c r="D543" s="394"/>
      <c r="E543" s="396">
        <v>8930.5</v>
      </c>
      <c r="F543" s="349">
        <v>7211.37</v>
      </c>
      <c r="G543" s="393">
        <f t="shared" si="26"/>
        <v>80.749902021163422</v>
      </c>
      <c r="H543" s="257" t="s">
        <v>105</v>
      </c>
    </row>
    <row r="544" spans="1:8">
      <c r="A544" s="261"/>
      <c r="B544" s="394"/>
      <c r="C544" s="394"/>
      <c r="D544" s="394"/>
      <c r="E544" s="396">
        <v>5600</v>
      </c>
      <c r="F544" s="349">
        <v>5600</v>
      </c>
      <c r="G544" s="393">
        <f t="shared" si="26"/>
        <v>100</v>
      </c>
      <c r="H544" s="257" t="s">
        <v>406</v>
      </c>
    </row>
    <row r="545" spans="1:8">
      <c r="A545" s="261"/>
      <c r="B545" s="394"/>
      <c r="C545" s="394"/>
      <c r="D545" s="394"/>
      <c r="E545" s="396">
        <v>239251.88</v>
      </c>
      <c r="F545" s="349">
        <v>239251.88</v>
      </c>
      <c r="G545" s="393">
        <f t="shared" si="26"/>
        <v>100</v>
      </c>
      <c r="H545" s="257" t="s">
        <v>407</v>
      </c>
    </row>
    <row r="546" spans="1:8">
      <c r="A546" s="261"/>
      <c r="B546" s="394"/>
      <c r="C546" s="394"/>
      <c r="D546" s="394"/>
      <c r="E546" s="396">
        <v>50182</v>
      </c>
      <c r="F546" s="349">
        <v>32760.23</v>
      </c>
      <c r="G546" s="393">
        <f t="shared" si="26"/>
        <v>65.282830496990954</v>
      </c>
      <c r="H546" s="257" t="s">
        <v>413</v>
      </c>
    </row>
    <row r="547" spans="1:8">
      <c r="A547" s="261"/>
      <c r="B547" s="394"/>
      <c r="C547" s="394"/>
      <c r="D547" s="394"/>
      <c r="E547" s="396">
        <v>18684</v>
      </c>
      <c r="F547" s="349">
        <v>18000</v>
      </c>
      <c r="G547" s="393">
        <f t="shared" si="26"/>
        <v>96.339113680154142</v>
      </c>
      <c r="H547" s="257" t="s">
        <v>410</v>
      </c>
    </row>
    <row r="548" spans="1:8">
      <c r="A548" s="315"/>
      <c r="B548" s="394"/>
      <c r="C548" s="394"/>
      <c r="D548" s="394"/>
      <c r="E548" s="404">
        <v>5000</v>
      </c>
      <c r="F548" s="395">
        <v>5000</v>
      </c>
      <c r="G548" s="393">
        <f t="shared" si="26"/>
        <v>100</v>
      </c>
      <c r="H548" s="257" t="s">
        <v>712</v>
      </c>
    </row>
    <row r="549" spans="1:8">
      <c r="A549" s="310"/>
      <c r="B549" s="394"/>
      <c r="C549" s="394"/>
      <c r="D549" s="394"/>
      <c r="E549" s="404">
        <v>18876</v>
      </c>
      <c r="F549" s="395">
        <v>18876</v>
      </c>
      <c r="G549" s="393">
        <f t="shared" si="26"/>
        <v>100</v>
      </c>
      <c r="H549" s="257" t="s">
        <v>412</v>
      </c>
    </row>
    <row r="550" spans="1:8">
      <c r="A550" s="314" t="s">
        <v>300</v>
      </c>
      <c r="B550" s="394" t="s">
        <v>301</v>
      </c>
      <c r="C550" s="394" t="s">
        <v>303</v>
      </c>
      <c r="D550" s="394"/>
      <c r="E550" s="395">
        <f>E551+E552</f>
        <v>4634564.17</v>
      </c>
      <c r="F550" s="395">
        <f>F551+F552</f>
        <v>4612723.66</v>
      </c>
      <c r="G550" s="393">
        <f t="shared" si="26"/>
        <v>99.528747273770094</v>
      </c>
      <c r="H550" s="270"/>
    </row>
    <row r="551" spans="1:8" ht="34.799999999999997">
      <c r="A551" s="314" t="s">
        <v>174</v>
      </c>
      <c r="B551" s="394" t="s">
        <v>301</v>
      </c>
      <c r="C551" s="394" t="s">
        <v>303</v>
      </c>
      <c r="D551" s="394" t="s">
        <v>175</v>
      </c>
      <c r="E551" s="404">
        <v>2983010.56</v>
      </c>
      <c r="F551" s="395">
        <v>2982923.6</v>
      </c>
      <c r="G551" s="393">
        <f t="shared" si="26"/>
        <v>99.997084824265585</v>
      </c>
      <c r="H551" s="257" t="s">
        <v>415</v>
      </c>
    </row>
    <row r="552" spans="1:8" ht="61.5" customHeight="1">
      <c r="A552" s="256" t="s">
        <v>104</v>
      </c>
      <c r="B552" s="394" t="s">
        <v>301</v>
      </c>
      <c r="C552" s="394" t="s">
        <v>303</v>
      </c>
      <c r="D552" s="394" t="s">
        <v>6</v>
      </c>
      <c r="E552" s="349">
        <f>E553+E554+E555+E556+E557+E558+E559+E560+E561+E562+E563+E564</f>
        <v>1651553.6099999999</v>
      </c>
      <c r="F552" s="349">
        <f>F553+F554+F555+F556+F557+F558+F559+F560+F561+F562+F563+F564</f>
        <v>1629800.06</v>
      </c>
      <c r="G552" s="393">
        <f t="shared" si="26"/>
        <v>98.682843241158864</v>
      </c>
      <c r="H552" s="270"/>
    </row>
    <row r="553" spans="1:8">
      <c r="A553" s="275"/>
      <c r="B553" s="342"/>
      <c r="C553" s="342"/>
      <c r="D553" s="342"/>
      <c r="E553" s="396">
        <v>60760.61</v>
      </c>
      <c r="F553" s="349">
        <v>54903.98</v>
      </c>
      <c r="G553" s="393">
        <f t="shared" si="26"/>
        <v>90.361140218967535</v>
      </c>
      <c r="H553" s="257" t="s">
        <v>416</v>
      </c>
    </row>
    <row r="554" spans="1:8">
      <c r="A554" s="275"/>
      <c r="B554" s="342"/>
      <c r="C554" s="342"/>
      <c r="D554" s="342"/>
      <c r="E554" s="396">
        <v>7197</v>
      </c>
      <c r="F554" s="349">
        <v>7197</v>
      </c>
      <c r="G554" s="393">
        <f t="shared" si="26"/>
        <v>100</v>
      </c>
      <c r="H554" s="257" t="s">
        <v>409</v>
      </c>
    </row>
    <row r="555" spans="1:8">
      <c r="A555" s="275"/>
      <c r="B555" s="342"/>
      <c r="C555" s="342"/>
      <c r="D555" s="342"/>
      <c r="E555" s="396">
        <v>29999</v>
      </c>
      <c r="F555" s="349">
        <v>29999</v>
      </c>
      <c r="G555" s="393">
        <f t="shared" si="26"/>
        <v>100</v>
      </c>
      <c r="H555" s="257" t="s">
        <v>421</v>
      </c>
    </row>
    <row r="556" spans="1:8" ht="34.799999999999997">
      <c r="A556" s="275"/>
      <c r="B556" s="342"/>
      <c r="C556" s="342"/>
      <c r="D556" s="342"/>
      <c r="E556" s="396">
        <v>42400</v>
      </c>
      <c r="F556" s="349">
        <v>42400</v>
      </c>
      <c r="G556" s="393">
        <f t="shared" si="26"/>
        <v>100</v>
      </c>
      <c r="H556" s="257" t="s">
        <v>417</v>
      </c>
    </row>
    <row r="557" spans="1:8" ht="27" customHeight="1">
      <c r="A557" s="275"/>
      <c r="B557" s="342"/>
      <c r="C557" s="342"/>
      <c r="D557" s="342"/>
      <c r="E557" s="396">
        <v>1004192.33</v>
      </c>
      <c r="F557" s="349">
        <v>1004190.61</v>
      </c>
      <c r="G557" s="393">
        <f t="shared" si="26"/>
        <v>99.999828718070376</v>
      </c>
      <c r="H557" s="257" t="s">
        <v>418</v>
      </c>
    </row>
    <row r="558" spans="1:8">
      <c r="A558" s="275"/>
      <c r="B558" s="342"/>
      <c r="C558" s="342"/>
      <c r="D558" s="342"/>
      <c r="E558" s="396">
        <v>7400</v>
      </c>
      <c r="F558" s="349">
        <v>7400</v>
      </c>
      <c r="G558" s="393">
        <f t="shared" si="26"/>
        <v>100</v>
      </c>
      <c r="H558" s="257" t="s">
        <v>419</v>
      </c>
    </row>
    <row r="559" spans="1:8">
      <c r="A559" s="275"/>
      <c r="B559" s="394"/>
      <c r="C559" s="394"/>
      <c r="D559" s="342"/>
      <c r="E559" s="396">
        <v>116588.5</v>
      </c>
      <c r="F559" s="349">
        <v>102061.3</v>
      </c>
      <c r="G559" s="393">
        <f t="shared" si="26"/>
        <v>87.539765928886638</v>
      </c>
      <c r="H559" s="257" t="s">
        <v>422</v>
      </c>
    </row>
    <row r="560" spans="1:8">
      <c r="A560" s="275"/>
      <c r="B560" s="394"/>
      <c r="C560" s="394"/>
      <c r="D560" s="342"/>
      <c r="E560" s="396">
        <v>98720</v>
      </c>
      <c r="F560" s="349">
        <v>98720</v>
      </c>
      <c r="G560" s="393">
        <f t="shared" si="26"/>
        <v>100</v>
      </c>
      <c r="H560" s="257" t="s">
        <v>423</v>
      </c>
    </row>
    <row r="561" spans="1:31">
      <c r="A561" s="275"/>
      <c r="B561" s="394"/>
      <c r="C561" s="394"/>
      <c r="D561" s="342"/>
      <c r="E561" s="396">
        <v>37368</v>
      </c>
      <c r="F561" s="349">
        <v>36000</v>
      </c>
      <c r="G561" s="393">
        <f t="shared" si="26"/>
        <v>96.339113680154142</v>
      </c>
      <c r="H561" s="257" t="s">
        <v>305</v>
      </c>
    </row>
    <row r="562" spans="1:31">
      <c r="A562" s="275"/>
      <c r="B562" s="394"/>
      <c r="C562" s="394"/>
      <c r="D562" s="342"/>
      <c r="E562" s="396">
        <v>161935</v>
      </c>
      <c r="F562" s="349">
        <v>161935</v>
      </c>
      <c r="G562" s="393">
        <f t="shared" si="26"/>
        <v>100</v>
      </c>
      <c r="H562" s="257" t="s">
        <v>713</v>
      </c>
    </row>
    <row r="563" spans="1:31">
      <c r="A563" s="275"/>
      <c r="B563" s="394"/>
      <c r="C563" s="394"/>
      <c r="D563" s="342"/>
      <c r="E563" s="396">
        <v>31809</v>
      </c>
      <c r="F563" s="349">
        <v>31809</v>
      </c>
      <c r="G563" s="393">
        <f t="shared" si="26"/>
        <v>100</v>
      </c>
      <c r="H563" s="257" t="s">
        <v>714</v>
      </c>
    </row>
    <row r="564" spans="1:31">
      <c r="A564" s="275"/>
      <c r="B564" s="394"/>
      <c r="C564" s="394"/>
      <c r="D564" s="342"/>
      <c r="E564" s="396">
        <v>53184.17</v>
      </c>
      <c r="F564" s="349">
        <v>53184.17</v>
      </c>
      <c r="G564" s="393">
        <f t="shared" si="26"/>
        <v>100</v>
      </c>
      <c r="H564" s="257" t="s">
        <v>425</v>
      </c>
    </row>
    <row r="565" spans="1:31" ht="34.799999999999997">
      <c r="A565" s="256" t="s">
        <v>307</v>
      </c>
      <c r="B565" s="342"/>
      <c r="C565" s="342" t="s">
        <v>308</v>
      </c>
      <c r="D565" s="342"/>
      <c r="E565" s="401">
        <f>E566</f>
        <v>572247.68000000005</v>
      </c>
      <c r="F565" s="401">
        <f>F566</f>
        <v>565406.55000000005</v>
      </c>
      <c r="G565" s="393">
        <f t="shared" si="26"/>
        <v>98.804515904721541</v>
      </c>
      <c r="H565" s="263"/>
    </row>
    <row r="566" spans="1:31" ht="34.799999999999997">
      <c r="A566" s="256" t="s">
        <v>482</v>
      </c>
      <c r="B566" s="342" t="s">
        <v>481</v>
      </c>
      <c r="C566" s="342" t="s">
        <v>309</v>
      </c>
      <c r="D566" s="342"/>
      <c r="E566" s="349">
        <f>E567+E568</f>
        <v>572247.68000000005</v>
      </c>
      <c r="F566" s="349">
        <f>F567+F568</f>
        <v>565406.55000000005</v>
      </c>
      <c r="G566" s="393">
        <f t="shared" si="26"/>
        <v>98.804515904721541</v>
      </c>
      <c r="H566" s="270"/>
    </row>
    <row r="567" spans="1:31" ht="56.4" customHeight="1">
      <c r="A567" s="256" t="s">
        <v>104</v>
      </c>
      <c r="B567" s="342" t="s">
        <v>481</v>
      </c>
      <c r="C567" s="342" t="s">
        <v>309</v>
      </c>
      <c r="D567" s="342" t="s">
        <v>6</v>
      </c>
      <c r="E567" s="396">
        <v>569247.68000000005</v>
      </c>
      <c r="F567" s="349">
        <v>565406.55000000005</v>
      </c>
      <c r="G567" s="393">
        <f t="shared" si="26"/>
        <v>99.325226938122952</v>
      </c>
      <c r="H567" s="270" t="s">
        <v>310</v>
      </c>
      <c r="I567" s="473"/>
      <c r="J567" s="473"/>
      <c r="K567" s="473"/>
      <c r="L567" s="473"/>
      <c r="M567" s="473"/>
      <c r="N567" s="473"/>
      <c r="O567" s="473"/>
      <c r="P567" s="473"/>
      <c r="Q567" s="473"/>
      <c r="R567" s="473"/>
      <c r="S567" s="473"/>
      <c r="T567" s="473"/>
      <c r="U567" s="473"/>
      <c r="V567" s="473"/>
      <c r="W567" s="473"/>
      <c r="X567" s="473"/>
      <c r="Y567" s="473"/>
      <c r="Z567" s="473"/>
      <c r="AA567" s="473"/>
      <c r="AB567" s="473"/>
      <c r="AC567" s="473"/>
      <c r="AD567" s="473"/>
      <c r="AE567" s="473"/>
    </row>
    <row r="568" spans="1:31">
      <c r="A568" s="256"/>
      <c r="B568" s="342"/>
      <c r="C568" s="342"/>
      <c r="D568" s="342"/>
      <c r="E568" s="396">
        <v>3000</v>
      </c>
      <c r="F568" s="341">
        <v>0</v>
      </c>
      <c r="G568" s="393">
        <f t="shared" si="26"/>
        <v>0</v>
      </c>
      <c r="H568" s="270" t="s">
        <v>735</v>
      </c>
      <c r="I568" s="473"/>
      <c r="J568" s="473"/>
      <c r="K568" s="473"/>
      <c r="L568" s="473"/>
      <c r="M568" s="473"/>
      <c r="N568" s="473"/>
      <c r="O568" s="473"/>
      <c r="P568" s="473"/>
      <c r="Q568" s="473"/>
      <c r="R568" s="473"/>
      <c r="S568" s="473"/>
      <c r="T568" s="473"/>
      <c r="U568" s="473"/>
      <c r="V568" s="473"/>
      <c r="W568" s="473"/>
      <c r="X568" s="473"/>
      <c r="Y568" s="473"/>
      <c r="Z568" s="473"/>
      <c r="AA568" s="473"/>
      <c r="AB568" s="473"/>
      <c r="AC568" s="473"/>
      <c r="AD568" s="473"/>
      <c r="AE568" s="473"/>
    </row>
    <row r="569" spans="1:31" s="297" customFormat="1" ht="75" customHeight="1">
      <c r="A569" s="246" t="s">
        <v>920</v>
      </c>
      <c r="B569" s="384"/>
      <c r="C569" s="384" t="s">
        <v>922</v>
      </c>
      <c r="D569" s="384" t="s">
        <v>856</v>
      </c>
      <c r="E569" s="414">
        <f>E570+E573</f>
        <v>8698400</v>
      </c>
      <c r="F569" s="414">
        <f>F570+F573</f>
        <v>8477958.3899999987</v>
      </c>
      <c r="G569" s="500"/>
      <c r="H569" s="427"/>
      <c r="I569" s="495"/>
      <c r="J569" s="495"/>
      <c r="K569" s="496"/>
      <c r="L569" s="497"/>
      <c r="M569" s="497"/>
      <c r="N569" s="497"/>
      <c r="O569" s="497"/>
      <c r="P569" s="497"/>
      <c r="Q569" s="497"/>
      <c r="R569" s="497"/>
      <c r="S569" s="497"/>
      <c r="T569" s="497"/>
      <c r="U569" s="497"/>
      <c r="V569" s="497"/>
      <c r="W569" s="497"/>
      <c r="X569" s="497"/>
      <c r="Y569" s="497"/>
      <c r="Z569" s="497"/>
      <c r="AA569" s="497"/>
      <c r="AB569" s="497"/>
      <c r="AC569" s="497"/>
      <c r="AD569" s="498"/>
      <c r="AE569" s="498"/>
    </row>
    <row r="570" spans="1:31" s="297" customFormat="1" ht="40.5" customHeight="1">
      <c r="A570" s="246" t="s">
        <v>923</v>
      </c>
      <c r="B570" s="384" t="s">
        <v>921</v>
      </c>
      <c r="C570" s="384" t="s">
        <v>924</v>
      </c>
      <c r="D570" s="384" t="s">
        <v>856</v>
      </c>
      <c r="E570" s="415">
        <v>400</v>
      </c>
      <c r="F570" s="415">
        <v>317.95</v>
      </c>
      <c r="G570" s="501">
        <v>0.794875</v>
      </c>
      <c r="H570" s="427"/>
      <c r="I570" s="495"/>
      <c r="J570" s="495"/>
      <c r="K570" s="496"/>
      <c r="L570" s="497"/>
      <c r="M570" s="497"/>
      <c r="N570" s="497"/>
      <c r="O570" s="497"/>
      <c r="P570" s="497"/>
      <c r="Q570" s="497"/>
      <c r="R570" s="497"/>
      <c r="S570" s="497"/>
      <c r="T570" s="497"/>
      <c r="U570" s="497"/>
      <c r="V570" s="497"/>
      <c r="W570" s="497"/>
      <c r="X570" s="497"/>
      <c r="Y570" s="497"/>
      <c r="Z570" s="497"/>
      <c r="AA570" s="497"/>
      <c r="AB570" s="497"/>
      <c r="AC570" s="497"/>
      <c r="AD570" s="498"/>
      <c r="AE570" s="498"/>
    </row>
    <row r="571" spans="1:31" s="297" customFormat="1" ht="18">
      <c r="A571" s="246" t="s">
        <v>925</v>
      </c>
      <c r="B571" s="384" t="s">
        <v>921</v>
      </c>
      <c r="C571" s="384" t="s">
        <v>926</v>
      </c>
      <c r="D571" s="384" t="s">
        <v>856</v>
      </c>
      <c r="E571" s="415">
        <v>400</v>
      </c>
      <c r="F571" s="415">
        <v>317.95</v>
      </c>
      <c r="G571" s="501">
        <v>0.794875</v>
      </c>
      <c r="H571" s="427"/>
      <c r="I571" s="495"/>
      <c r="J571" s="495"/>
      <c r="K571" s="496"/>
      <c r="L571" s="497"/>
      <c r="M571" s="497"/>
      <c r="N571" s="497"/>
      <c r="O571" s="497"/>
      <c r="P571" s="497"/>
      <c r="Q571" s="497"/>
      <c r="R571" s="497"/>
      <c r="S571" s="497"/>
      <c r="T571" s="497"/>
      <c r="U571" s="497"/>
      <c r="V571" s="497"/>
      <c r="W571" s="497"/>
      <c r="X571" s="497"/>
      <c r="Y571" s="497"/>
      <c r="Z571" s="497"/>
      <c r="AA571" s="497"/>
      <c r="AB571" s="497"/>
      <c r="AC571" s="497"/>
      <c r="AD571" s="498"/>
      <c r="AE571" s="498"/>
    </row>
    <row r="572" spans="1:31" s="297" customFormat="1" ht="19.5" customHeight="1">
      <c r="A572" s="246" t="s">
        <v>927</v>
      </c>
      <c r="B572" s="384" t="s">
        <v>921</v>
      </c>
      <c r="C572" s="384" t="s">
        <v>926</v>
      </c>
      <c r="D572" s="384" t="s">
        <v>928</v>
      </c>
      <c r="E572" s="415">
        <v>400</v>
      </c>
      <c r="F572" s="415">
        <v>317.95</v>
      </c>
      <c r="G572" s="501">
        <v>0.794875</v>
      </c>
      <c r="H572" s="428" t="s">
        <v>925</v>
      </c>
      <c r="I572" s="495"/>
      <c r="J572" s="495"/>
      <c r="K572" s="496"/>
      <c r="L572" s="497"/>
      <c r="M572" s="497"/>
      <c r="N572" s="497"/>
      <c r="O572" s="497"/>
      <c r="P572" s="497"/>
      <c r="Q572" s="497"/>
      <c r="R572" s="497"/>
      <c r="S572" s="497"/>
      <c r="T572" s="497"/>
      <c r="U572" s="497"/>
      <c r="V572" s="497"/>
      <c r="W572" s="497"/>
      <c r="X572" s="497"/>
      <c r="Y572" s="497"/>
      <c r="Z572" s="497"/>
      <c r="AA572" s="497"/>
      <c r="AB572" s="497"/>
      <c r="AC572" s="497"/>
      <c r="AD572" s="498"/>
      <c r="AE572" s="498"/>
    </row>
    <row r="573" spans="1:31" s="297" customFormat="1" ht="94.5" customHeight="1">
      <c r="A573" s="246" t="s">
        <v>929</v>
      </c>
      <c r="B573" s="384" t="s">
        <v>930</v>
      </c>
      <c r="C573" s="384" t="s">
        <v>931</v>
      </c>
      <c r="D573" s="384" t="s">
        <v>856</v>
      </c>
      <c r="E573" s="451">
        <v>8698000</v>
      </c>
      <c r="F573" s="451">
        <v>8477640.4399999995</v>
      </c>
      <c r="G573" s="501">
        <v>0.97466549091745225</v>
      </c>
      <c r="H573" s="433"/>
      <c r="I573" s="498"/>
      <c r="J573" s="498"/>
      <c r="K573" s="498"/>
      <c r="L573" s="498"/>
      <c r="M573" s="498"/>
      <c r="N573" s="498"/>
      <c r="O573" s="498"/>
      <c r="P573" s="498"/>
      <c r="Q573" s="498"/>
      <c r="R573" s="498"/>
      <c r="S573" s="498"/>
      <c r="T573" s="498"/>
      <c r="U573" s="498"/>
      <c r="V573" s="498"/>
      <c r="W573" s="498"/>
      <c r="X573" s="498"/>
      <c r="Y573" s="498"/>
      <c r="Z573" s="498"/>
      <c r="AA573" s="498"/>
      <c r="AB573" s="498"/>
      <c r="AC573" s="498"/>
      <c r="AD573" s="498"/>
      <c r="AE573" s="498"/>
    </row>
    <row r="574" spans="1:31" s="297" customFormat="1" ht="36.75" customHeight="1">
      <c r="A574" s="246" t="s">
        <v>932</v>
      </c>
      <c r="B574" s="384" t="s">
        <v>930</v>
      </c>
      <c r="C574" s="384" t="s">
        <v>933</v>
      </c>
      <c r="D574" s="384" t="s">
        <v>856</v>
      </c>
      <c r="E574" s="451">
        <v>8503348.3800000008</v>
      </c>
      <c r="F574" s="451">
        <v>8477640.4399999995</v>
      </c>
      <c r="G574" s="501">
        <v>0.99697672741946386</v>
      </c>
      <c r="H574" s="433"/>
    </row>
    <row r="575" spans="1:31" s="297" customFormat="1" ht="39" customHeight="1">
      <c r="A575" s="246" t="s">
        <v>901</v>
      </c>
      <c r="B575" s="384" t="s">
        <v>930</v>
      </c>
      <c r="C575" s="384" t="s">
        <v>933</v>
      </c>
      <c r="D575" s="384" t="s">
        <v>100</v>
      </c>
      <c r="E575" s="451">
        <v>6819248.3799999999</v>
      </c>
      <c r="F575" s="451">
        <v>6793541.1900000004</v>
      </c>
      <c r="G575" s="501">
        <v>0.99623020183934108</v>
      </c>
      <c r="H575" s="432" t="s">
        <v>1039</v>
      </c>
    </row>
    <row r="576" spans="1:31" s="297" customFormat="1" ht="368.4" customHeight="1">
      <c r="A576" s="246" t="s">
        <v>47</v>
      </c>
      <c r="B576" s="384" t="s">
        <v>930</v>
      </c>
      <c r="C576" s="384" t="s">
        <v>933</v>
      </c>
      <c r="D576" s="384" t="s">
        <v>6</v>
      </c>
      <c r="E576" s="451">
        <v>1684100</v>
      </c>
      <c r="F576" s="451">
        <v>1684099.25</v>
      </c>
      <c r="G576" s="501">
        <v>0.9999995546582745</v>
      </c>
      <c r="H576" s="499" t="s">
        <v>1040</v>
      </c>
    </row>
    <row r="577" spans="1:8" s="297" customFormat="1" ht="40.5" customHeight="1">
      <c r="A577" s="246" t="s">
        <v>934</v>
      </c>
      <c r="B577" s="384" t="s">
        <v>930</v>
      </c>
      <c r="C577" s="384" t="s">
        <v>935</v>
      </c>
      <c r="D577" s="384" t="s">
        <v>856</v>
      </c>
      <c r="E577" s="451">
        <v>194651.62</v>
      </c>
      <c r="F577" s="451">
        <v>0</v>
      </c>
      <c r="G577" s="501">
        <v>0</v>
      </c>
      <c r="H577" s="433"/>
    </row>
    <row r="578" spans="1:8" s="297" customFormat="1" ht="45.75" customHeight="1">
      <c r="A578" s="246" t="s">
        <v>901</v>
      </c>
      <c r="B578" s="384" t="s">
        <v>930</v>
      </c>
      <c r="C578" s="384" t="s">
        <v>935</v>
      </c>
      <c r="D578" s="384" t="s">
        <v>100</v>
      </c>
      <c r="E578" s="451">
        <v>194651.62</v>
      </c>
      <c r="F578" s="451">
        <v>0</v>
      </c>
      <c r="G578" s="501">
        <v>0</v>
      </c>
      <c r="H578" s="434" t="s">
        <v>1041</v>
      </c>
    </row>
    <row r="579" spans="1:8" ht="96.75" customHeight="1">
      <c r="A579" s="259" t="s">
        <v>311</v>
      </c>
      <c r="B579" s="424"/>
      <c r="C579" s="424" t="s">
        <v>312</v>
      </c>
      <c r="D579" s="424"/>
      <c r="E579" s="429">
        <f>E580+E591</f>
        <v>44761234.409999996</v>
      </c>
      <c r="F579" s="429">
        <f>F580+F591</f>
        <v>42129465.350000001</v>
      </c>
      <c r="G579" s="393">
        <f t="shared" si="26"/>
        <v>94.12042787762789</v>
      </c>
      <c r="H579" s="255"/>
    </row>
    <row r="580" spans="1:8" ht="34.799999999999997">
      <c r="A580" s="261" t="s">
        <v>313</v>
      </c>
      <c r="B580" s="342"/>
      <c r="C580" s="342" t="s">
        <v>314</v>
      </c>
      <c r="D580" s="342"/>
      <c r="E580" s="401">
        <f>E581+E583+E585+E589+E590</f>
        <v>42044734.409999996</v>
      </c>
      <c r="F580" s="401">
        <f>F581+F583+F585+F589+F590</f>
        <v>39412965.350000001</v>
      </c>
      <c r="G580" s="393">
        <f t="shared" si="26"/>
        <v>93.740550161796122</v>
      </c>
      <c r="H580" s="263"/>
    </row>
    <row r="581" spans="1:8" ht="20.25" customHeight="1">
      <c r="A581" s="261" t="s">
        <v>703</v>
      </c>
      <c r="B581" s="342" t="s">
        <v>198</v>
      </c>
      <c r="C581" s="342" t="s">
        <v>702</v>
      </c>
      <c r="D581" s="342" t="s">
        <v>6</v>
      </c>
      <c r="E581" s="401">
        <f>E582</f>
        <v>93538</v>
      </c>
      <c r="F581" s="401">
        <f>F582</f>
        <v>93000</v>
      </c>
      <c r="G581" s="393">
        <f t="shared" si="26"/>
        <v>99.424832688319185</v>
      </c>
      <c r="H581" s="276"/>
    </row>
    <row r="582" spans="1:8" ht="31.5" customHeight="1">
      <c r="A582" s="256" t="s">
        <v>204</v>
      </c>
      <c r="B582" s="342"/>
      <c r="C582" s="342"/>
      <c r="D582" s="342"/>
      <c r="E582" s="401">
        <v>93538</v>
      </c>
      <c r="F582" s="401">
        <v>93000</v>
      </c>
      <c r="G582" s="393">
        <f t="shared" si="26"/>
        <v>99.424832688319185</v>
      </c>
      <c r="H582" s="276" t="s">
        <v>704</v>
      </c>
    </row>
    <row r="583" spans="1:8" ht="41.25" customHeight="1">
      <c r="A583" s="256" t="s">
        <v>315</v>
      </c>
      <c r="B583" s="342" t="s">
        <v>198</v>
      </c>
      <c r="C583" s="342" t="s">
        <v>316</v>
      </c>
      <c r="D583" s="342"/>
      <c r="E583" s="349">
        <f>E584</f>
        <v>4282216.41</v>
      </c>
      <c r="F583" s="349">
        <f>F584</f>
        <v>3544458.65</v>
      </c>
      <c r="G583" s="393">
        <f t="shared" si="26"/>
        <v>82.771590938814782</v>
      </c>
      <c r="H583" s="257"/>
    </row>
    <row r="584" spans="1:8" ht="217.5" customHeight="1">
      <c r="A584" s="256" t="s">
        <v>204</v>
      </c>
      <c r="B584" s="342" t="s">
        <v>198</v>
      </c>
      <c r="C584" s="342" t="s">
        <v>316</v>
      </c>
      <c r="D584" s="342" t="s">
        <v>205</v>
      </c>
      <c r="E584" s="396">
        <v>4282216.41</v>
      </c>
      <c r="F584" s="349">
        <v>3544458.65</v>
      </c>
      <c r="G584" s="393">
        <f t="shared" si="26"/>
        <v>82.771590938814782</v>
      </c>
      <c r="H584" s="257" t="s">
        <v>1084</v>
      </c>
    </row>
    <row r="585" spans="1:8" ht="34.799999999999997">
      <c r="A585" s="256" t="s">
        <v>317</v>
      </c>
      <c r="B585" s="342" t="s">
        <v>198</v>
      </c>
      <c r="C585" s="342" t="s">
        <v>318</v>
      </c>
      <c r="D585" s="342"/>
      <c r="E585" s="349">
        <f>E586+E587+E588</f>
        <v>14793831.199999999</v>
      </c>
      <c r="F585" s="349">
        <f>F586+F587+F588</f>
        <v>13188695.1</v>
      </c>
      <c r="G585" s="393">
        <f t="shared" si="26"/>
        <v>89.149963398257512</v>
      </c>
      <c r="H585" s="257"/>
    </row>
    <row r="586" spans="1:8" ht="99.75" customHeight="1">
      <c r="A586" s="256" t="s">
        <v>204</v>
      </c>
      <c r="B586" s="342" t="s">
        <v>198</v>
      </c>
      <c r="C586" s="342" t="s">
        <v>318</v>
      </c>
      <c r="D586" s="342" t="s">
        <v>205</v>
      </c>
      <c r="E586" s="349">
        <v>14022269.199999999</v>
      </c>
      <c r="F586" s="349">
        <v>12525260.58</v>
      </c>
      <c r="G586" s="393">
        <f t="shared" ref="G586:G679" si="27">F586/E586*100</f>
        <v>89.324063041094675</v>
      </c>
      <c r="H586" s="257" t="s">
        <v>1075</v>
      </c>
    </row>
    <row r="587" spans="1:8" ht="153.75" customHeight="1">
      <c r="A587" s="256"/>
      <c r="B587" s="342" t="s">
        <v>198</v>
      </c>
      <c r="C587" s="342" t="s">
        <v>318</v>
      </c>
      <c r="D587" s="342" t="s">
        <v>205</v>
      </c>
      <c r="E587" s="396">
        <v>677780</v>
      </c>
      <c r="F587" s="349">
        <v>569652.52</v>
      </c>
      <c r="G587" s="393">
        <f t="shared" si="27"/>
        <v>84.04681755141786</v>
      </c>
      <c r="H587" s="257" t="s">
        <v>1082</v>
      </c>
    </row>
    <row r="588" spans="1:8" ht="32.25" customHeight="1">
      <c r="A588" s="256"/>
      <c r="B588" s="342"/>
      <c r="C588" s="342"/>
      <c r="D588" s="342"/>
      <c r="E588" s="349">
        <v>93782</v>
      </c>
      <c r="F588" s="349">
        <v>93782</v>
      </c>
      <c r="G588" s="393">
        <f t="shared" si="27"/>
        <v>100</v>
      </c>
      <c r="H588" s="257" t="s">
        <v>739</v>
      </c>
    </row>
    <row r="589" spans="1:8" ht="45" customHeight="1">
      <c r="A589" s="256" t="s">
        <v>317</v>
      </c>
      <c r="B589" s="342" t="s">
        <v>198</v>
      </c>
      <c r="C589" s="342" t="s">
        <v>613</v>
      </c>
      <c r="D589" s="342" t="s">
        <v>205</v>
      </c>
      <c r="E589" s="349">
        <v>13374900</v>
      </c>
      <c r="F589" s="349">
        <v>13086562.800000001</v>
      </c>
      <c r="G589" s="393">
        <f t="shared" si="27"/>
        <v>97.844191732274638</v>
      </c>
      <c r="H589" s="277" t="s">
        <v>1083</v>
      </c>
    </row>
    <row r="590" spans="1:8" ht="40.5" customHeight="1">
      <c r="A590" s="278" t="s">
        <v>317</v>
      </c>
      <c r="B590" s="416" t="s">
        <v>198</v>
      </c>
      <c r="C590" s="416" t="s">
        <v>614</v>
      </c>
      <c r="D590" s="416" t="s">
        <v>205</v>
      </c>
      <c r="E590" s="417">
        <v>9500248.8000000007</v>
      </c>
      <c r="F590" s="418">
        <v>9500248.8000000007</v>
      </c>
      <c r="G590" s="419">
        <f t="shared" si="27"/>
        <v>100</v>
      </c>
      <c r="H590" s="277" t="s">
        <v>615</v>
      </c>
    </row>
    <row r="591" spans="1:8" ht="99" customHeight="1">
      <c r="A591" s="261" t="s">
        <v>319</v>
      </c>
      <c r="B591" s="342"/>
      <c r="C591" s="342" t="s">
        <v>320</v>
      </c>
      <c r="D591" s="342"/>
      <c r="E591" s="401">
        <f>E592</f>
        <v>2716500</v>
      </c>
      <c r="F591" s="401">
        <f>F592</f>
        <v>2716500</v>
      </c>
      <c r="G591" s="393">
        <f t="shared" si="27"/>
        <v>100</v>
      </c>
      <c r="H591" s="263"/>
    </row>
    <row r="592" spans="1:8" ht="59.25" customHeight="1">
      <c r="A592" s="256" t="s">
        <v>321</v>
      </c>
      <c r="B592" s="394" t="s">
        <v>263</v>
      </c>
      <c r="C592" s="394" t="s">
        <v>320</v>
      </c>
      <c r="D592" s="394"/>
      <c r="E592" s="349">
        <f>E593+E594+E595</f>
        <v>2716500</v>
      </c>
      <c r="F592" s="349">
        <f>F593+F594+F595</f>
        <v>2716500</v>
      </c>
      <c r="G592" s="393">
        <f t="shared" si="27"/>
        <v>100</v>
      </c>
      <c r="H592" s="257"/>
    </row>
    <row r="593" spans="1:8" ht="42.75" customHeight="1">
      <c r="A593" s="264" t="s">
        <v>323</v>
      </c>
      <c r="B593" s="394" t="s">
        <v>263</v>
      </c>
      <c r="C593" s="394" t="s">
        <v>322</v>
      </c>
      <c r="D593" s="394" t="s">
        <v>324</v>
      </c>
      <c r="E593" s="396">
        <v>85000</v>
      </c>
      <c r="F593" s="349">
        <v>85000</v>
      </c>
      <c r="G593" s="393">
        <f t="shared" si="27"/>
        <v>100</v>
      </c>
      <c r="H593" s="257" t="s">
        <v>619</v>
      </c>
    </row>
    <row r="594" spans="1:8" ht="38.25" customHeight="1">
      <c r="A594" s="316"/>
      <c r="B594" s="394" t="s">
        <v>263</v>
      </c>
      <c r="C594" s="394" t="s">
        <v>708</v>
      </c>
      <c r="D594" s="394"/>
      <c r="E594" s="396">
        <v>165000</v>
      </c>
      <c r="F594" s="349">
        <v>165000</v>
      </c>
      <c r="G594" s="393">
        <f t="shared" si="27"/>
        <v>100</v>
      </c>
      <c r="H594" s="257" t="s">
        <v>620</v>
      </c>
    </row>
    <row r="595" spans="1:8" ht="34.799999999999997">
      <c r="A595" s="316"/>
      <c r="B595" s="394" t="s">
        <v>263</v>
      </c>
      <c r="C595" s="394" t="s">
        <v>618</v>
      </c>
      <c r="D595" s="394"/>
      <c r="E595" s="396">
        <v>2466500</v>
      </c>
      <c r="F595" s="349">
        <v>2466500</v>
      </c>
      <c r="G595" s="393">
        <f t="shared" si="27"/>
        <v>100</v>
      </c>
      <c r="H595" s="257" t="s">
        <v>621</v>
      </c>
    </row>
    <row r="596" spans="1:8" ht="77.25" customHeight="1">
      <c r="A596" s="279" t="s">
        <v>326</v>
      </c>
      <c r="B596" s="424"/>
      <c r="C596" s="424" t="s">
        <v>327</v>
      </c>
      <c r="D596" s="424"/>
      <c r="E596" s="425">
        <f>E597+E600+E603</f>
        <v>396300</v>
      </c>
      <c r="F596" s="425">
        <f>F597+F600+F603</f>
        <v>396300</v>
      </c>
      <c r="G596" s="393">
        <f t="shared" si="27"/>
        <v>100</v>
      </c>
      <c r="H596" s="280"/>
    </row>
    <row r="597" spans="1:8" ht="78.75" customHeight="1">
      <c r="A597" s="261" t="s">
        <v>328</v>
      </c>
      <c r="B597" s="394" t="s">
        <v>301</v>
      </c>
      <c r="C597" s="394" t="s">
        <v>329</v>
      </c>
      <c r="D597" s="394"/>
      <c r="E597" s="395">
        <f>E598</f>
        <v>391300</v>
      </c>
      <c r="F597" s="395">
        <f>F598</f>
        <v>391300</v>
      </c>
      <c r="G597" s="393">
        <f t="shared" si="27"/>
        <v>100</v>
      </c>
      <c r="H597" s="257"/>
    </row>
    <row r="598" spans="1:8" ht="38.25" customHeight="1">
      <c r="A598" s="261" t="s">
        <v>330</v>
      </c>
      <c r="B598" s="394" t="s">
        <v>301</v>
      </c>
      <c r="C598" s="394" t="s">
        <v>331</v>
      </c>
      <c r="D598" s="394"/>
      <c r="E598" s="395">
        <f>E599</f>
        <v>391300</v>
      </c>
      <c r="F598" s="395">
        <f>F599</f>
        <v>391300</v>
      </c>
      <c r="G598" s="393">
        <f t="shared" si="27"/>
        <v>100</v>
      </c>
      <c r="H598" s="257"/>
    </row>
    <row r="599" spans="1:8" ht="309.60000000000002" customHeight="1">
      <c r="A599" s="256" t="s">
        <v>25</v>
      </c>
      <c r="B599" s="394" t="s">
        <v>301</v>
      </c>
      <c r="C599" s="394" t="s">
        <v>331</v>
      </c>
      <c r="D599" s="394" t="s">
        <v>26</v>
      </c>
      <c r="E599" s="396">
        <v>391300</v>
      </c>
      <c r="F599" s="349">
        <v>391300</v>
      </c>
      <c r="G599" s="393">
        <f t="shared" si="27"/>
        <v>100</v>
      </c>
      <c r="H599" s="257" t="s">
        <v>1038</v>
      </c>
    </row>
    <row r="600" spans="1:8" ht="60.75" customHeight="1">
      <c r="A600" s="261" t="s">
        <v>338</v>
      </c>
      <c r="B600" s="342" t="s">
        <v>142</v>
      </c>
      <c r="C600" s="342" t="s">
        <v>339</v>
      </c>
      <c r="D600" s="342"/>
      <c r="E600" s="349">
        <f>E601</f>
        <v>900</v>
      </c>
      <c r="F600" s="349">
        <f>F601</f>
        <v>900</v>
      </c>
      <c r="G600" s="393">
        <f t="shared" si="27"/>
        <v>100</v>
      </c>
      <c r="H600" s="281"/>
    </row>
    <row r="601" spans="1:8" ht="39" customHeight="1">
      <c r="A601" s="261" t="s">
        <v>340</v>
      </c>
      <c r="B601" s="342" t="s">
        <v>142</v>
      </c>
      <c r="C601" s="342" t="s">
        <v>341</v>
      </c>
      <c r="D601" s="342"/>
      <c r="E601" s="349">
        <f>E602</f>
        <v>900</v>
      </c>
      <c r="F601" s="349">
        <f>F602</f>
        <v>900</v>
      </c>
      <c r="G601" s="393">
        <f t="shared" si="27"/>
        <v>100</v>
      </c>
      <c r="H601" s="281"/>
    </row>
    <row r="602" spans="1:8" ht="61.5" customHeight="1">
      <c r="A602" s="256" t="s">
        <v>104</v>
      </c>
      <c r="B602" s="342" t="s">
        <v>142</v>
      </c>
      <c r="C602" s="342" t="s">
        <v>341</v>
      </c>
      <c r="D602" s="342" t="s">
        <v>6</v>
      </c>
      <c r="E602" s="396">
        <v>900</v>
      </c>
      <c r="F602" s="349">
        <v>900</v>
      </c>
      <c r="G602" s="393">
        <f t="shared" si="27"/>
        <v>100</v>
      </c>
      <c r="H602" s="261" t="s">
        <v>733</v>
      </c>
    </row>
    <row r="603" spans="1:8" ht="52.2">
      <c r="A603" s="261" t="s">
        <v>343</v>
      </c>
      <c r="B603" s="342" t="s">
        <v>142</v>
      </c>
      <c r="C603" s="342" t="s">
        <v>344</v>
      </c>
      <c r="D603" s="342"/>
      <c r="E603" s="349">
        <f>E604</f>
        <v>4100</v>
      </c>
      <c r="F603" s="349">
        <f>F604</f>
        <v>4100</v>
      </c>
      <c r="G603" s="393">
        <f t="shared" si="27"/>
        <v>100</v>
      </c>
      <c r="H603" s="281"/>
    </row>
    <row r="604" spans="1:8" ht="57.75" customHeight="1">
      <c r="A604" s="317" t="s">
        <v>345</v>
      </c>
      <c r="B604" s="342" t="s">
        <v>142</v>
      </c>
      <c r="C604" s="342" t="s">
        <v>346</v>
      </c>
      <c r="D604" s="342"/>
      <c r="E604" s="349">
        <f>E605</f>
        <v>4100</v>
      </c>
      <c r="F604" s="349">
        <f>F605</f>
        <v>4100</v>
      </c>
      <c r="G604" s="393">
        <f t="shared" si="27"/>
        <v>100</v>
      </c>
      <c r="H604" s="281"/>
    </row>
    <row r="605" spans="1:8" ht="61.5" customHeight="1">
      <c r="A605" s="256" t="s">
        <v>104</v>
      </c>
      <c r="B605" s="342" t="s">
        <v>142</v>
      </c>
      <c r="C605" s="342" t="s">
        <v>346</v>
      </c>
      <c r="D605" s="342" t="s">
        <v>6</v>
      </c>
      <c r="E605" s="396">
        <v>4100</v>
      </c>
      <c r="F605" s="349">
        <v>4100</v>
      </c>
      <c r="G605" s="393">
        <f t="shared" si="27"/>
        <v>100</v>
      </c>
      <c r="H605" s="261" t="s">
        <v>734</v>
      </c>
    </row>
    <row r="606" spans="1:8" ht="110.25" customHeight="1">
      <c r="A606" s="279" t="s">
        <v>348</v>
      </c>
      <c r="B606" s="342"/>
      <c r="C606" s="424" t="s">
        <v>349</v>
      </c>
      <c r="D606" s="342"/>
      <c r="E606" s="425">
        <f>E607+E610</f>
        <v>28557210</v>
      </c>
      <c r="F606" s="425">
        <f>F607+F610</f>
        <v>28506814.809999999</v>
      </c>
      <c r="G606" s="393">
        <f t="shared" si="27"/>
        <v>99.823529014213918</v>
      </c>
      <c r="H606" s="281"/>
    </row>
    <row r="607" spans="1:8" ht="52.2">
      <c r="A607" s="256" t="s">
        <v>350</v>
      </c>
      <c r="B607" s="394" t="s">
        <v>223</v>
      </c>
      <c r="C607" s="394" t="s">
        <v>351</v>
      </c>
      <c r="D607" s="394" t="s">
        <v>6</v>
      </c>
      <c r="E607" s="349">
        <f>E608+E609</f>
        <v>589670</v>
      </c>
      <c r="F607" s="349">
        <f>F608+F609</f>
        <v>539274.81000000006</v>
      </c>
      <c r="G607" s="393">
        <f t="shared" si="27"/>
        <v>91.453662217850678</v>
      </c>
      <c r="H607" s="276"/>
    </row>
    <row r="608" spans="1:8" ht="62.25" customHeight="1">
      <c r="A608" s="256" t="s">
        <v>104</v>
      </c>
      <c r="B608" s="394" t="s">
        <v>223</v>
      </c>
      <c r="C608" s="394" t="s">
        <v>351</v>
      </c>
      <c r="D608" s="394"/>
      <c r="E608" s="396">
        <v>538670</v>
      </c>
      <c r="F608" s="349">
        <v>538670</v>
      </c>
      <c r="G608" s="393">
        <f t="shared" si="27"/>
        <v>100</v>
      </c>
      <c r="H608" s="276" t="s">
        <v>705</v>
      </c>
    </row>
    <row r="609" spans="1:8" ht="36.75" customHeight="1">
      <c r="A609" s="256" t="s">
        <v>204</v>
      </c>
      <c r="B609" s="394" t="s">
        <v>223</v>
      </c>
      <c r="C609" s="394" t="s">
        <v>351</v>
      </c>
      <c r="D609" s="394"/>
      <c r="E609" s="396">
        <v>51000</v>
      </c>
      <c r="F609" s="349">
        <v>604.80999999999995</v>
      </c>
      <c r="G609" s="393">
        <f t="shared" si="27"/>
        <v>1.1859019607843135</v>
      </c>
      <c r="H609" s="276" t="s">
        <v>602</v>
      </c>
    </row>
    <row r="610" spans="1:8" ht="34.799999999999997">
      <c r="A610" s="256" t="s">
        <v>469</v>
      </c>
      <c r="B610" s="394" t="s">
        <v>223</v>
      </c>
      <c r="C610" s="394" t="s">
        <v>605</v>
      </c>
      <c r="D610" s="394" t="s">
        <v>6</v>
      </c>
      <c r="E610" s="349">
        <f>E611</f>
        <v>27967540</v>
      </c>
      <c r="F610" s="349">
        <f>F611</f>
        <v>27967540</v>
      </c>
      <c r="G610" s="393">
        <f t="shared" si="27"/>
        <v>100</v>
      </c>
      <c r="H610" s="276"/>
    </row>
    <row r="611" spans="1:8" ht="57" customHeight="1">
      <c r="A611" s="256" t="s">
        <v>104</v>
      </c>
      <c r="B611" s="394" t="s">
        <v>606</v>
      </c>
      <c r="C611" s="394" t="s">
        <v>607</v>
      </c>
      <c r="D611" s="394"/>
      <c r="E611" s="396">
        <v>27967540</v>
      </c>
      <c r="F611" s="349">
        <v>27967540</v>
      </c>
      <c r="G611" s="393">
        <f t="shared" si="27"/>
        <v>100</v>
      </c>
      <c r="H611" s="276" t="s">
        <v>608</v>
      </c>
    </row>
    <row r="612" spans="1:8" ht="81.75" customHeight="1">
      <c r="A612" s="260" t="s">
        <v>492</v>
      </c>
      <c r="B612" s="394"/>
      <c r="C612" s="423" t="s">
        <v>493</v>
      </c>
      <c r="D612" s="394"/>
      <c r="E612" s="425">
        <f>E613+E625+E634+E637</f>
        <v>2896033</v>
      </c>
      <c r="F612" s="425">
        <f>F613+F625+F634+F637</f>
        <v>2842773.7199999997</v>
      </c>
      <c r="G612" s="393">
        <f t="shared" si="27"/>
        <v>98.160957420029391</v>
      </c>
      <c r="H612" s="276"/>
    </row>
    <row r="613" spans="1:8" ht="34.799999999999997">
      <c r="A613" s="275" t="s">
        <v>494</v>
      </c>
      <c r="B613" s="394" t="s">
        <v>353</v>
      </c>
      <c r="C613" s="394" t="s">
        <v>496</v>
      </c>
      <c r="D613" s="394"/>
      <c r="E613" s="349">
        <f>E614+E619+E621</f>
        <v>1298400</v>
      </c>
      <c r="F613" s="349">
        <f>F614+F619+F621</f>
        <v>1250648.52</v>
      </c>
      <c r="G613" s="393">
        <f t="shared" si="27"/>
        <v>96.322282809611835</v>
      </c>
      <c r="H613" s="276"/>
    </row>
    <row r="614" spans="1:8" ht="34.799999999999997">
      <c r="A614" s="260" t="s">
        <v>495</v>
      </c>
      <c r="B614" s="342" t="s">
        <v>353</v>
      </c>
      <c r="C614" s="342" t="s">
        <v>354</v>
      </c>
      <c r="D614" s="342"/>
      <c r="E614" s="349">
        <f>E615+E616</f>
        <v>1177582</v>
      </c>
      <c r="F614" s="349">
        <f>F615+F616</f>
        <v>1129830.52</v>
      </c>
      <c r="G614" s="393">
        <f t="shared" si="27"/>
        <v>95.944955001010541</v>
      </c>
      <c r="H614" s="257"/>
    </row>
    <row r="615" spans="1:8" ht="34.799999999999997">
      <c r="A615" s="261" t="s">
        <v>174</v>
      </c>
      <c r="B615" s="342" t="s">
        <v>353</v>
      </c>
      <c r="C615" s="342" t="s">
        <v>354</v>
      </c>
      <c r="D615" s="342" t="s">
        <v>175</v>
      </c>
      <c r="E615" s="396">
        <v>1123082</v>
      </c>
      <c r="F615" s="349">
        <v>1120830.52</v>
      </c>
      <c r="G615" s="393">
        <f t="shared" si="27"/>
        <v>99.799526659674015</v>
      </c>
      <c r="H615" s="257" t="s">
        <v>459</v>
      </c>
    </row>
    <row r="616" spans="1:8" ht="69.599999999999994">
      <c r="A616" s="256" t="s">
        <v>104</v>
      </c>
      <c r="B616" s="342" t="s">
        <v>353</v>
      </c>
      <c r="C616" s="342" t="s">
        <v>354</v>
      </c>
      <c r="D616" s="342" t="s">
        <v>6</v>
      </c>
      <c r="E616" s="349">
        <f>E617+E618</f>
        <v>54500</v>
      </c>
      <c r="F616" s="349">
        <f>F617+F618</f>
        <v>9000</v>
      </c>
      <c r="G616" s="393">
        <f t="shared" si="27"/>
        <v>16.513761467889911</v>
      </c>
      <c r="H616" s="257"/>
    </row>
    <row r="617" spans="1:8">
      <c r="A617" s="311"/>
      <c r="B617" s="342"/>
      <c r="C617" s="342"/>
      <c r="D617" s="342"/>
      <c r="E617" s="396">
        <v>2500</v>
      </c>
      <c r="F617" s="349">
        <v>0</v>
      </c>
      <c r="G617" s="393">
        <f t="shared" si="27"/>
        <v>0</v>
      </c>
      <c r="H617" s="257" t="s">
        <v>355</v>
      </c>
    </row>
    <row r="618" spans="1:8" ht="34.799999999999997">
      <c r="A618" s="311"/>
      <c r="B618" s="342"/>
      <c r="C618" s="342"/>
      <c r="D618" s="342"/>
      <c r="E618" s="396">
        <v>52000</v>
      </c>
      <c r="F618" s="349">
        <v>9000</v>
      </c>
      <c r="G618" s="393">
        <f t="shared" si="27"/>
        <v>17.307692307692307</v>
      </c>
      <c r="H618" s="257" t="s">
        <v>460</v>
      </c>
    </row>
    <row r="619" spans="1:8" ht="52.2">
      <c r="A619" s="311" t="s">
        <v>659</v>
      </c>
      <c r="B619" s="342" t="s">
        <v>353</v>
      </c>
      <c r="C619" s="342" t="s">
        <v>660</v>
      </c>
      <c r="D619" s="342"/>
      <c r="E619" s="349">
        <f>E620</f>
        <v>7600</v>
      </c>
      <c r="F619" s="349">
        <f>F620</f>
        <v>7600</v>
      </c>
      <c r="G619" s="393">
        <f t="shared" si="27"/>
        <v>100</v>
      </c>
      <c r="H619" s="257"/>
    </row>
    <row r="620" spans="1:8" ht="52.2">
      <c r="A620" s="311"/>
      <c r="B620" s="342" t="s">
        <v>353</v>
      </c>
      <c r="C620" s="342" t="s">
        <v>660</v>
      </c>
      <c r="D620" s="342" t="s">
        <v>6</v>
      </c>
      <c r="E620" s="396">
        <v>7600</v>
      </c>
      <c r="F620" s="349">
        <v>7600</v>
      </c>
      <c r="G620" s="393">
        <f t="shared" si="27"/>
        <v>100</v>
      </c>
      <c r="H620" s="257" t="s">
        <v>661</v>
      </c>
    </row>
    <row r="621" spans="1:8" ht="34.799999999999997">
      <c r="A621" s="282" t="s">
        <v>356</v>
      </c>
      <c r="B621" s="342" t="s">
        <v>353</v>
      </c>
      <c r="C621" s="342" t="s">
        <v>357</v>
      </c>
      <c r="D621" s="342"/>
      <c r="E621" s="349">
        <f>E622</f>
        <v>113218</v>
      </c>
      <c r="F621" s="349">
        <f>F622</f>
        <v>113218</v>
      </c>
      <c r="G621" s="393">
        <f t="shared" si="27"/>
        <v>100</v>
      </c>
      <c r="H621" s="257"/>
    </row>
    <row r="622" spans="1:8" ht="69.599999999999994">
      <c r="A622" s="256" t="s">
        <v>104</v>
      </c>
      <c r="B622" s="342" t="s">
        <v>353</v>
      </c>
      <c r="C622" s="342" t="s">
        <v>357</v>
      </c>
      <c r="D622" s="342" t="s">
        <v>6</v>
      </c>
      <c r="E622" s="349">
        <f>E623+E624</f>
        <v>113218</v>
      </c>
      <c r="F622" s="349">
        <f>F623+F624</f>
        <v>113218</v>
      </c>
      <c r="G622" s="393">
        <f t="shared" si="27"/>
        <v>100</v>
      </c>
      <c r="H622" s="257"/>
    </row>
    <row r="623" spans="1:8">
      <c r="A623" s="260"/>
      <c r="B623" s="342"/>
      <c r="C623" s="342"/>
      <c r="D623" s="342"/>
      <c r="E623" s="396">
        <v>92688</v>
      </c>
      <c r="F623" s="349">
        <v>92688</v>
      </c>
      <c r="G623" s="393">
        <f t="shared" si="27"/>
        <v>100</v>
      </c>
      <c r="H623" s="257" t="s">
        <v>461</v>
      </c>
    </row>
    <row r="624" spans="1:8" ht="34.799999999999997">
      <c r="A624" s="260"/>
      <c r="B624" s="342"/>
      <c r="C624" s="342"/>
      <c r="D624" s="342"/>
      <c r="E624" s="396">
        <v>20530</v>
      </c>
      <c r="F624" s="349">
        <v>20530</v>
      </c>
      <c r="G624" s="393">
        <f t="shared" si="27"/>
        <v>100</v>
      </c>
      <c r="H624" s="257" t="s">
        <v>462</v>
      </c>
    </row>
    <row r="625" spans="1:8" ht="52.2">
      <c r="A625" s="261" t="s">
        <v>358</v>
      </c>
      <c r="B625" s="342" t="s">
        <v>353</v>
      </c>
      <c r="C625" s="342" t="s">
        <v>359</v>
      </c>
      <c r="D625" s="342"/>
      <c r="E625" s="401">
        <f>E626+E630</f>
        <v>208064.44</v>
      </c>
      <c r="F625" s="401">
        <f>F626+F630</f>
        <v>208064.44</v>
      </c>
      <c r="G625" s="393">
        <f t="shared" si="27"/>
        <v>100</v>
      </c>
      <c r="H625" s="263"/>
    </row>
    <row r="626" spans="1:8" ht="52.2">
      <c r="A626" s="260" t="s">
        <v>662</v>
      </c>
      <c r="B626" s="342" t="s">
        <v>353</v>
      </c>
      <c r="C626" s="342" t="s">
        <v>663</v>
      </c>
      <c r="D626" s="342"/>
      <c r="E626" s="420">
        <f>E627</f>
        <v>53233</v>
      </c>
      <c r="F626" s="420">
        <f>F627</f>
        <v>53233</v>
      </c>
      <c r="G626" s="393">
        <f t="shared" si="27"/>
        <v>100</v>
      </c>
      <c r="H626" s="263"/>
    </row>
    <row r="627" spans="1:8">
      <c r="A627" s="260"/>
      <c r="B627" s="342" t="s">
        <v>353</v>
      </c>
      <c r="C627" s="342" t="s">
        <v>663</v>
      </c>
      <c r="D627" s="342" t="s">
        <v>6</v>
      </c>
      <c r="E627" s="421">
        <f>E628+E629</f>
        <v>53233</v>
      </c>
      <c r="F627" s="421">
        <f>F628+F629</f>
        <v>53233</v>
      </c>
      <c r="G627" s="393">
        <f t="shared" si="27"/>
        <v>100</v>
      </c>
      <c r="H627" s="263"/>
    </row>
    <row r="628" spans="1:8" ht="34.799999999999997">
      <c r="A628" s="260"/>
      <c r="B628" s="342"/>
      <c r="C628" s="342"/>
      <c r="D628" s="342"/>
      <c r="E628" s="421">
        <v>17539.8</v>
      </c>
      <c r="F628" s="420">
        <v>17539.8</v>
      </c>
      <c r="G628" s="393">
        <f t="shared" si="27"/>
        <v>100</v>
      </c>
      <c r="H628" s="257" t="s">
        <v>664</v>
      </c>
    </row>
    <row r="629" spans="1:8" ht="52.2">
      <c r="A629" s="260"/>
      <c r="B629" s="342"/>
      <c r="C629" s="342"/>
      <c r="D629" s="342"/>
      <c r="E629" s="421">
        <v>35693.199999999997</v>
      </c>
      <c r="F629" s="420">
        <v>35693.199999999997</v>
      </c>
      <c r="G629" s="393">
        <f t="shared" si="27"/>
        <v>100</v>
      </c>
      <c r="H629" s="257" t="s">
        <v>665</v>
      </c>
    </row>
    <row r="630" spans="1:8" ht="34.799999999999997">
      <c r="A630" s="260" t="s">
        <v>363</v>
      </c>
      <c r="B630" s="342" t="s">
        <v>353</v>
      </c>
      <c r="C630" s="342" t="s">
        <v>364</v>
      </c>
      <c r="D630" s="342"/>
      <c r="E630" s="349">
        <f>E631</f>
        <v>154831.44</v>
      </c>
      <c r="F630" s="349">
        <f>F631</f>
        <v>154831.44</v>
      </c>
      <c r="G630" s="393">
        <f t="shared" si="27"/>
        <v>100</v>
      </c>
      <c r="H630" s="257"/>
    </row>
    <row r="631" spans="1:8" ht="69.599999999999994">
      <c r="A631" s="256" t="s">
        <v>104</v>
      </c>
      <c r="B631" s="342" t="s">
        <v>353</v>
      </c>
      <c r="C631" s="342" t="s">
        <v>364</v>
      </c>
      <c r="D631" s="342" t="s">
        <v>6</v>
      </c>
      <c r="E631" s="349">
        <f>E632+E633</f>
        <v>154831.44</v>
      </c>
      <c r="F631" s="349">
        <f>F632+F633</f>
        <v>154831.44</v>
      </c>
      <c r="G631" s="393">
        <f t="shared" si="27"/>
        <v>100</v>
      </c>
      <c r="H631" s="257"/>
    </row>
    <row r="632" spans="1:8" ht="34.799999999999997">
      <c r="A632" s="260"/>
      <c r="B632" s="342"/>
      <c r="C632" s="342"/>
      <c r="D632" s="342"/>
      <c r="E632" s="396">
        <v>64848</v>
      </c>
      <c r="F632" s="349">
        <v>64848</v>
      </c>
      <c r="G632" s="393">
        <f t="shared" si="27"/>
        <v>100</v>
      </c>
      <c r="H632" s="257" t="s">
        <v>715</v>
      </c>
    </row>
    <row r="633" spans="1:8" ht="153.6" customHeight="1">
      <c r="A633" s="260"/>
      <c r="B633" s="342"/>
      <c r="C633" s="342"/>
      <c r="D633" s="342"/>
      <c r="E633" s="396">
        <v>89983.44</v>
      </c>
      <c r="F633" s="349">
        <v>89983.44</v>
      </c>
      <c r="G633" s="393">
        <f t="shared" si="27"/>
        <v>100</v>
      </c>
      <c r="H633" s="283" t="s">
        <v>907</v>
      </c>
    </row>
    <row r="634" spans="1:8" ht="52.2">
      <c r="A634" s="261" t="s">
        <v>365</v>
      </c>
      <c r="B634" s="342" t="s">
        <v>353</v>
      </c>
      <c r="C634" s="342" t="s">
        <v>366</v>
      </c>
      <c r="D634" s="342"/>
      <c r="E634" s="401">
        <f>E635</f>
        <v>395968.56</v>
      </c>
      <c r="F634" s="401">
        <f>F635</f>
        <v>390460.76</v>
      </c>
      <c r="G634" s="393">
        <f t="shared" si="27"/>
        <v>98.609030979631314</v>
      </c>
      <c r="H634" s="263"/>
    </row>
    <row r="635" spans="1:8" ht="34.799999999999997">
      <c r="A635" s="260" t="s">
        <v>367</v>
      </c>
      <c r="B635" s="342" t="s">
        <v>353</v>
      </c>
      <c r="C635" s="342" t="s">
        <v>368</v>
      </c>
      <c r="D635" s="342"/>
      <c r="E635" s="349">
        <f>E636</f>
        <v>395968.56</v>
      </c>
      <c r="F635" s="349">
        <f>F636</f>
        <v>390460.76</v>
      </c>
      <c r="G635" s="393">
        <f t="shared" si="27"/>
        <v>98.609030979631314</v>
      </c>
      <c r="H635" s="257"/>
    </row>
    <row r="636" spans="1:8" ht="55.5" customHeight="1">
      <c r="A636" s="256" t="s">
        <v>104</v>
      </c>
      <c r="B636" s="342" t="s">
        <v>353</v>
      </c>
      <c r="C636" s="342" t="s">
        <v>368</v>
      </c>
      <c r="D636" s="342" t="s">
        <v>465</v>
      </c>
      <c r="E636" s="396">
        <v>395968.56</v>
      </c>
      <c r="F636" s="349">
        <v>390460.76</v>
      </c>
      <c r="G636" s="393">
        <f t="shared" si="27"/>
        <v>98.609030979631314</v>
      </c>
      <c r="H636" s="257" t="s">
        <v>369</v>
      </c>
    </row>
    <row r="637" spans="1:8" ht="52.2">
      <c r="A637" s="261" t="s">
        <v>370</v>
      </c>
      <c r="B637" s="394" t="s">
        <v>263</v>
      </c>
      <c r="C637" s="342" t="s">
        <v>371</v>
      </c>
      <c r="D637" s="398"/>
      <c r="E637" s="422">
        <f>E638</f>
        <v>993600</v>
      </c>
      <c r="F637" s="422">
        <f>F638</f>
        <v>993600</v>
      </c>
      <c r="G637" s="393">
        <f t="shared" si="27"/>
        <v>100</v>
      </c>
      <c r="H637" s="263"/>
    </row>
    <row r="638" spans="1:8" ht="34.799999999999997">
      <c r="A638" s="264" t="s">
        <v>372</v>
      </c>
      <c r="B638" s="394" t="s">
        <v>263</v>
      </c>
      <c r="C638" s="394" t="s">
        <v>610</v>
      </c>
      <c r="D638" s="394"/>
      <c r="E638" s="349">
        <f>E639</f>
        <v>993600</v>
      </c>
      <c r="F638" s="349">
        <f>F639</f>
        <v>993600</v>
      </c>
      <c r="G638" s="393">
        <f t="shared" si="27"/>
        <v>100</v>
      </c>
      <c r="H638" s="257"/>
    </row>
    <row r="639" spans="1:8" ht="39" customHeight="1">
      <c r="A639" s="264" t="s">
        <v>323</v>
      </c>
      <c r="B639" s="394" t="s">
        <v>263</v>
      </c>
      <c r="C639" s="394" t="s">
        <v>610</v>
      </c>
      <c r="D639" s="394" t="s">
        <v>324</v>
      </c>
      <c r="E639" s="396">
        <v>993600</v>
      </c>
      <c r="F639" s="349">
        <v>993600</v>
      </c>
      <c r="G639" s="393">
        <f t="shared" si="27"/>
        <v>100</v>
      </c>
      <c r="H639" s="257" t="s">
        <v>374</v>
      </c>
    </row>
    <row r="640" spans="1:8" ht="77.25" customHeight="1">
      <c r="A640" s="318" t="s">
        <v>673</v>
      </c>
      <c r="B640" s="394"/>
      <c r="C640" s="423" t="s">
        <v>674</v>
      </c>
      <c r="D640" s="423"/>
      <c r="E640" s="425">
        <f>E641</f>
        <v>10742</v>
      </c>
      <c r="F640" s="425">
        <f>F641</f>
        <v>10742</v>
      </c>
      <c r="G640" s="393">
        <f t="shared" si="27"/>
        <v>100</v>
      </c>
      <c r="H640" s="257"/>
    </row>
    <row r="641" spans="1:33" ht="93" customHeight="1">
      <c r="A641" s="264" t="s">
        <v>73</v>
      </c>
      <c r="B641" s="394" t="s">
        <v>63</v>
      </c>
      <c r="C641" s="394" t="s">
        <v>706</v>
      </c>
      <c r="D641" s="394" t="s">
        <v>6</v>
      </c>
      <c r="E641" s="349">
        <v>10742</v>
      </c>
      <c r="F641" s="349">
        <v>10742</v>
      </c>
      <c r="G641" s="393">
        <f t="shared" si="27"/>
        <v>100</v>
      </c>
      <c r="H641" s="257" t="s">
        <v>707</v>
      </c>
    </row>
    <row r="642" spans="1:33" s="444" customFormat="1" ht="25.5" customHeight="1">
      <c r="A642" s="441" t="s">
        <v>375</v>
      </c>
      <c r="B642" s="442"/>
      <c r="C642" s="442"/>
      <c r="D642" s="442"/>
      <c r="E642" s="452">
        <f>E3+E36+E185+E226+E232+E240+E247+E312+E416+E569+E579+E596+E606+E612+E640</f>
        <v>1532538986.2500002</v>
      </c>
      <c r="F642" s="452">
        <f>F3+F36+F185+F226+F232+F240+F247+F312+F416+F569+F579+F596+F606+F612+F640</f>
        <v>1496722878.8900001</v>
      </c>
      <c r="G642" s="452"/>
      <c r="H642" s="443"/>
    </row>
    <row r="643" spans="1:33" s="440" customFormat="1" ht="22.5" customHeight="1">
      <c r="A643" s="435" t="s">
        <v>376</v>
      </c>
      <c r="B643" s="436"/>
      <c r="C643" s="437" t="s">
        <v>377</v>
      </c>
      <c r="D643" s="437"/>
      <c r="E643" s="453"/>
      <c r="F643" s="453"/>
      <c r="G643" s="438"/>
      <c r="H643" s="439"/>
    </row>
    <row r="644" spans="1:33" s="440" customFormat="1" ht="66.75" customHeight="1">
      <c r="A644" s="333" t="s">
        <v>1043</v>
      </c>
      <c r="B644" s="335" t="s">
        <v>379</v>
      </c>
      <c r="C644" s="424" t="s">
        <v>377</v>
      </c>
      <c r="D644" s="437"/>
      <c r="E644" s="453">
        <f>E645</f>
        <v>2297755.42</v>
      </c>
      <c r="F644" s="453">
        <f>F645</f>
        <v>2297755.42</v>
      </c>
      <c r="G644" s="453">
        <f>G645</f>
        <v>100</v>
      </c>
      <c r="H644" s="439"/>
    </row>
    <row r="645" spans="1:33" ht="62.25" customHeight="1">
      <c r="A645" s="269" t="s">
        <v>378</v>
      </c>
      <c r="B645" s="342" t="s">
        <v>379</v>
      </c>
      <c r="C645" s="342" t="s">
        <v>381</v>
      </c>
      <c r="D645" s="342"/>
      <c r="E645" s="349">
        <f>E646</f>
        <v>2297755.42</v>
      </c>
      <c r="F645" s="349">
        <f t="shared" ref="E645:F646" si="28">F646</f>
        <v>2297755.42</v>
      </c>
      <c r="G645" s="393">
        <f t="shared" si="27"/>
        <v>100</v>
      </c>
      <c r="H645" s="257"/>
    </row>
    <row r="646" spans="1:33" ht="46.5" customHeight="1">
      <c r="A646" s="261" t="s">
        <v>99</v>
      </c>
      <c r="B646" s="342" t="s">
        <v>379</v>
      </c>
      <c r="C646" s="342" t="s">
        <v>381</v>
      </c>
      <c r="D646" s="342" t="s">
        <v>100</v>
      </c>
      <c r="E646" s="349">
        <f t="shared" si="28"/>
        <v>2297755.42</v>
      </c>
      <c r="F646" s="349">
        <f t="shared" si="28"/>
        <v>2297755.42</v>
      </c>
      <c r="G646" s="393">
        <f t="shared" si="27"/>
        <v>100</v>
      </c>
      <c r="H646" s="257"/>
    </row>
    <row r="647" spans="1:33">
      <c r="A647" s="261"/>
      <c r="B647" s="342"/>
      <c r="C647" s="342"/>
      <c r="D647" s="342"/>
      <c r="E647" s="396">
        <v>2297755.42</v>
      </c>
      <c r="F647" s="349">
        <v>2297755.42</v>
      </c>
      <c r="G647" s="393">
        <f t="shared" si="27"/>
        <v>100</v>
      </c>
      <c r="H647" s="257" t="s">
        <v>483</v>
      </c>
    </row>
    <row r="648" spans="1:33" ht="70.2" customHeight="1">
      <c r="A648" s="320" t="s">
        <v>947</v>
      </c>
      <c r="B648" s="465" t="s">
        <v>948</v>
      </c>
      <c r="C648" s="424" t="s">
        <v>377</v>
      </c>
      <c r="D648" s="465" t="s">
        <v>856</v>
      </c>
      <c r="E648" s="425">
        <f>SUM(E649+E656)</f>
        <v>1684271.44</v>
      </c>
      <c r="F648" s="425">
        <f>SUM(F649+F656)</f>
        <v>1671377.7299999997</v>
      </c>
      <c r="G648" s="502">
        <f>F648/E648*100</f>
        <v>99.234463656285698</v>
      </c>
      <c r="H648" s="267"/>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row>
    <row r="649" spans="1:33" s="445" customFormat="1" ht="43.5" customHeight="1">
      <c r="A649" s="256" t="s">
        <v>1042</v>
      </c>
      <c r="B649" s="466" t="s">
        <v>948</v>
      </c>
      <c r="C649" s="466" t="s">
        <v>937</v>
      </c>
      <c r="D649" s="466" t="s">
        <v>856</v>
      </c>
      <c r="E649" s="348">
        <f>E650+E651</f>
        <v>1678462.65</v>
      </c>
      <c r="F649" s="348">
        <f>F650+F651</f>
        <v>1665568.9399999997</v>
      </c>
      <c r="G649" s="503">
        <f>F649/E649*100</f>
        <v>99.231814303404349</v>
      </c>
      <c r="H649" s="261"/>
    </row>
    <row r="650" spans="1:33" ht="54.6" customHeight="1">
      <c r="A650" s="261" t="s">
        <v>99</v>
      </c>
      <c r="B650" s="413" t="s">
        <v>948</v>
      </c>
      <c r="C650" s="413" t="s">
        <v>937</v>
      </c>
      <c r="D650" s="413" t="s">
        <v>100</v>
      </c>
      <c r="E650" s="349">
        <f>1275869.25+5296.38+386912.02+2200</f>
        <v>1670277.65</v>
      </c>
      <c r="F650" s="349">
        <f>1268994.89+2000+381092.67+5296.38</f>
        <v>1657383.9399999997</v>
      </c>
      <c r="G650" s="502">
        <f>F650/E650*100</f>
        <v>99.228049899368514</v>
      </c>
      <c r="H650" s="267" t="s">
        <v>949</v>
      </c>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row>
    <row r="651" spans="1:33" ht="61.5" customHeight="1">
      <c r="A651" s="256" t="s">
        <v>104</v>
      </c>
      <c r="B651" s="413" t="s">
        <v>948</v>
      </c>
      <c r="C651" s="413" t="s">
        <v>937</v>
      </c>
      <c r="D651" s="413" t="s">
        <v>6</v>
      </c>
      <c r="E651" s="349">
        <f>SUM(E652+E653+E654+E655)</f>
        <v>8185</v>
      </c>
      <c r="F651" s="349">
        <f>SUM(F652:F655)</f>
        <v>8185</v>
      </c>
      <c r="G651" s="502">
        <f>$F$44/$E$44*100</f>
        <v>100</v>
      </c>
      <c r="H651" s="330"/>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row>
    <row r="652" spans="1:33">
      <c r="A652" s="270"/>
      <c r="B652" s="413"/>
      <c r="C652" s="413"/>
      <c r="D652" s="413"/>
      <c r="E652" s="349">
        <v>3300</v>
      </c>
      <c r="F652" s="349">
        <v>3300</v>
      </c>
      <c r="G652" s="502">
        <f>$F$44/$E$44*100</f>
        <v>100</v>
      </c>
      <c r="H652" s="267" t="s">
        <v>950</v>
      </c>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row>
    <row r="653" spans="1:33" ht="26.25" customHeight="1">
      <c r="A653" s="270"/>
      <c r="B653" s="413"/>
      <c r="C653" s="413"/>
      <c r="D653" s="413"/>
      <c r="E653" s="349">
        <v>1545</v>
      </c>
      <c r="F653" s="349">
        <v>1545</v>
      </c>
      <c r="G653" s="502">
        <f t="shared" ref="G653:G655" si="29">F653/E653*100</f>
        <v>100</v>
      </c>
      <c r="H653" s="267" t="s">
        <v>951</v>
      </c>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row>
    <row r="654" spans="1:33" ht="27" customHeight="1">
      <c r="A654" s="270"/>
      <c r="B654" s="413"/>
      <c r="C654" s="413"/>
      <c r="D654" s="413"/>
      <c r="E654" s="349">
        <v>1840</v>
      </c>
      <c r="F654" s="454">
        <v>1840</v>
      </c>
      <c r="G654" s="502">
        <f t="shared" si="29"/>
        <v>100</v>
      </c>
      <c r="H654" s="267" t="s">
        <v>952</v>
      </c>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row>
    <row r="655" spans="1:33" ht="25.5" customHeight="1">
      <c r="A655" s="270"/>
      <c r="B655" s="413"/>
      <c r="C655" s="413"/>
      <c r="D655" s="413"/>
      <c r="E655" s="349">
        <v>1500</v>
      </c>
      <c r="F655" s="454">
        <v>1500</v>
      </c>
      <c r="G655" s="502">
        <f t="shared" si="29"/>
        <v>100</v>
      </c>
      <c r="H655" s="267" t="s">
        <v>953</v>
      </c>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row>
    <row r="656" spans="1:33" ht="48" customHeight="1">
      <c r="A656" s="333" t="s">
        <v>1044</v>
      </c>
      <c r="B656" s="413" t="s">
        <v>948</v>
      </c>
      <c r="C656" s="413" t="s">
        <v>954</v>
      </c>
      <c r="E656" s="349">
        <f>E657</f>
        <v>5808.7899999999991</v>
      </c>
      <c r="F656" s="349">
        <v>5808.79</v>
      </c>
      <c r="G656" s="502">
        <v>0</v>
      </c>
      <c r="H656" s="331"/>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row>
    <row r="657" spans="1:33" ht="52.2">
      <c r="A657" s="261" t="s">
        <v>99</v>
      </c>
      <c r="B657" s="413" t="s">
        <v>948</v>
      </c>
      <c r="C657" s="413" t="s">
        <v>954</v>
      </c>
      <c r="D657" s="413" t="s">
        <v>100</v>
      </c>
      <c r="E657" s="349">
        <f>4461.44+1347.35</f>
        <v>5808.7899999999991</v>
      </c>
      <c r="F657" s="349">
        <v>5808.79</v>
      </c>
      <c r="G657" s="502">
        <v>0</v>
      </c>
      <c r="H657" s="267" t="s">
        <v>955</v>
      </c>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row>
    <row r="658" spans="1:33" ht="52.2">
      <c r="A658" s="320" t="s">
        <v>936</v>
      </c>
      <c r="B658" s="424" t="s">
        <v>930</v>
      </c>
      <c r="C658" s="424" t="s">
        <v>377</v>
      </c>
      <c r="D658" s="424"/>
      <c r="E658" s="455">
        <f>E659+E668</f>
        <v>2537900</v>
      </c>
      <c r="F658" s="455">
        <f>F659+F668</f>
        <v>2490664.25</v>
      </c>
      <c r="G658" s="393">
        <f t="shared" si="27"/>
        <v>98.13878600417668</v>
      </c>
      <c r="H658" s="267"/>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row>
    <row r="659" spans="1:33" ht="45" customHeight="1">
      <c r="A659" s="256" t="s">
        <v>1042</v>
      </c>
      <c r="B659" s="424" t="s">
        <v>930</v>
      </c>
      <c r="C659" s="424" t="s">
        <v>937</v>
      </c>
      <c r="D659" s="424" t="s">
        <v>856</v>
      </c>
      <c r="E659" s="455">
        <f>E660+E661</f>
        <v>1458743</v>
      </c>
      <c r="F659" s="455">
        <f>F661+F660</f>
        <v>1450498.53</v>
      </c>
      <c r="G659" s="393">
        <f t="shared" si="27"/>
        <v>99.434823680387836</v>
      </c>
      <c r="H659" s="267"/>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row>
    <row r="660" spans="1:33" ht="35.4" customHeight="1">
      <c r="A660" s="261" t="s">
        <v>99</v>
      </c>
      <c r="B660" s="342" t="s">
        <v>930</v>
      </c>
      <c r="C660" s="342" t="s">
        <v>937</v>
      </c>
      <c r="D660" s="342" t="s">
        <v>100</v>
      </c>
      <c r="E660" s="420">
        <f>1074854.8+3874.2+1700+340788</f>
        <v>1421217</v>
      </c>
      <c r="F660" s="420">
        <f>1070795.32+3874.2+338403.01</f>
        <v>1413072.53</v>
      </c>
      <c r="G660" s="393">
        <f t="shared" si="27"/>
        <v>99.426936913926596</v>
      </c>
      <c r="H660" s="267" t="s">
        <v>938</v>
      </c>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row>
    <row r="661" spans="1:33" ht="69.599999999999994">
      <c r="A661" s="256" t="s">
        <v>104</v>
      </c>
      <c r="B661" s="342" t="s">
        <v>930</v>
      </c>
      <c r="C661" s="342" t="s">
        <v>937</v>
      </c>
      <c r="D661" s="342" t="s">
        <v>6</v>
      </c>
      <c r="E661" s="420">
        <f>SUM(E662:E667)</f>
        <v>37526</v>
      </c>
      <c r="F661" s="420">
        <f>SUM(F662:F667)</f>
        <v>37426</v>
      </c>
      <c r="G661" s="393">
        <f t="shared" si="27"/>
        <v>99.733518094121408</v>
      </c>
      <c r="H661" s="332"/>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row>
    <row r="662" spans="1:33" ht="34.799999999999997">
      <c r="A662" s="270"/>
      <c r="B662" s="342"/>
      <c r="C662" s="342"/>
      <c r="D662" s="342"/>
      <c r="E662" s="420">
        <v>8600</v>
      </c>
      <c r="F662" s="420">
        <v>8600</v>
      </c>
      <c r="G662" s="393">
        <f t="shared" si="27"/>
        <v>100</v>
      </c>
      <c r="H662" s="267" t="s">
        <v>939</v>
      </c>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row>
    <row r="663" spans="1:33" ht="37.5" hidden="1" customHeight="1">
      <c r="A663" s="270"/>
      <c r="B663" s="342"/>
      <c r="C663" s="342"/>
      <c r="D663" s="342"/>
      <c r="E663" s="420"/>
      <c r="F663" s="420"/>
      <c r="G663" s="393"/>
      <c r="H663" s="332" t="s">
        <v>940</v>
      </c>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row>
    <row r="664" spans="1:33" ht="38.25" customHeight="1">
      <c r="A664" s="270"/>
      <c r="B664" s="342"/>
      <c r="C664" s="342"/>
      <c r="D664" s="342"/>
      <c r="E664" s="420">
        <v>500</v>
      </c>
      <c r="F664" s="420">
        <v>400</v>
      </c>
      <c r="G664" s="393"/>
      <c r="H664" s="267" t="s">
        <v>941</v>
      </c>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row>
    <row r="665" spans="1:33" ht="25.5" customHeight="1">
      <c r="A665" s="270"/>
      <c r="B665" s="342"/>
      <c r="C665" s="342"/>
      <c r="D665" s="342"/>
      <c r="E665" s="420">
        <v>13997</v>
      </c>
      <c r="F665" s="420">
        <v>13997</v>
      </c>
      <c r="G665" s="393"/>
      <c r="H665" s="267" t="s">
        <v>942</v>
      </c>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row>
    <row r="666" spans="1:33" ht="24" customHeight="1">
      <c r="A666" s="270"/>
      <c r="B666" s="342"/>
      <c r="C666" s="342"/>
      <c r="D666" s="342"/>
      <c r="E666" s="420">
        <v>436.08</v>
      </c>
      <c r="F666" s="420">
        <v>436.08</v>
      </c>
      <c r="G666" s="393"/>
      <c r="H666" s="267" t="s">
        <v>943</v>
      </c>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row>
    <row r="667" spans="1:33" ht="40.950000000000003" customHeight="1">
      <c r="A667" s="270"/>
      <c r="B667" s="342"/>
      <c r="C667" s="342"/>
      <c r="D667" s="342"/>
      <c r="E667" s="420">
        <v>13992.92</v>
      </c>
      <c r="F667" s="456">
        <v>13992.92</v>
      </c>
      <c r="G667" s="393">
        <f t="shared" si="27"/>
        <v>100</v>
      </c>
      <c r="H667" s="267" t="s">
        <v>944</v>
      </c>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row>
    <row r="668" spans="1:33" ht="51" customHeight="1">
      <c r="A668" s="333" t="s">
        <v>1045</v>
      </c>
      <c r="B668" s="424" t="s">
        <v>930</v>
      </c>
      <c r="C668" s="424" t="s">
        <v>945</v>
      </c>
      <c r="D668" s="424"/>
      <c r="E668" s="455">
        <f>788265.94+10887.06+280004</f>
        <v>1079157</v>
      </c>
      <c r="F668" s="457">
        <f>750962.88+10887.06+278315.78</f>
        <v>1040165.7200000001</v>
      </c>
      <c r="G668" s="393">
        <f t="shared" si="27"/>
        <v>96.386876052326031</v>
      </c>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row>
    <row r="669" spans="1:33" ht="39" customHeight="1">
      <c r="A669" s="261" t="s">
        <v>99</v>
      </c>
      <c r="B669" s="342" t="s">
        <v>930</v>
      </c>
      <c r="C669" s="342" t="s">
        <v>945</v>
      </c>
      <c r="D669" s="342" t="s">
        <v>100</v>
      </c>
      <c r="E669" s="420">
        <f>788265.94+10887.06+280004</f>
        <v>1079157</v>
      </c>
      <c r="F669" s="456">
        <f>750962.88+10887.06+278315.78</f>
        <v>1040165.7200000001</v>
      </c>
      <c r="G669" s="393">
        <f t="shared" si="27"/>
        <v>96.386876052326031</v>
      </c>
      <c r="H669" s="267" t="s">
        <v>946</v>
      </c>
    </row>
    <row r="670" spans="1:33" ht="90.75" customHeight="1">
      <c r="A670" s="446" t="s">
        <v>1047</v>
      </c>
      <c r="B670" s="424" t="s">
        <v>39</v>
      </c>
      <c r="C670" s="424" t="s">
        <v>1049</v>
      </c>
      <c r="D670" s="424"/>
      <c r="E670" s="455">
        <f>E671</f>
        <v>400000</v>
      </c>
      <c r="F670" s="455">
        <f>F671</f>
        <v>323284.77</v>
      </c>
      <c r="G670" s="393">
        <f t="shared" si="27"/>
        <v>80.821192500000009</v>
      </c>
      <c r="H670" s="267"/>
    </row>
    <row r="671" spans="1:33">
      <c r="A671" s="446" t="s">
        <v>1048</v>
      </c>
      <c r="B671" s="342" t="s">
        <v>39</v>
      </c>
      <c r="C671" s="342" t="s">
        <v>667</v>
      </c>
      <c r="D671" s="424"/>
      <c r="E671" s="420">
        <f>E672</f>
        <v>400000</v>
      </c>
      <c r="F671" s="420">
        <f>F672</f>
        <v>323284.77</v>
      </c>
      <c r="G671" s="393">
        <f t="shared" si="27"/>
        <v>80.821192500000009</v>
      </c>
      <c r="H671" s="267"/>
    </row>
    <row r="672" spans="1:33" ht="57.6" customHeight="1">
      <c r="A672" s="256" t="s">
        <v>104</v>
      </c>
      <c r="B672" s="342" t="s">
        <v>39</v>
      </c>
      <c r="C672" s="342" t="s">
        <v>667</v>
      </c>
      <c r="D672" s="342" t="s">
        <v>6</v>
      </c>
      <c r="E672" s="458">
        <v>400000</v>
      </c>
      <c r="F672" s="458">
        <v>323284.77</v>
      </c>
      <c r="G672" s="393">
        <f t="shared" si="27"/>
        <v>80.821192500000009</v>
      </c>
      <c r="H672" s="267" t="s">
        <v>741</v>
      </c>
    </row>
    <row r="673" spans="1:8">
      <c r="A673" s="447" t="s">
        <v>1050</v>
      </c>
      <c r="B673" s="424" t="s">
        <v>263</v>
      </c>
      <c r="C673" s="424" t="s">
        <v>1049</v>
      </c>
      <c r="D673" s="424"/>
      <c r="E673" s="459">
        <f t="shared" ref="E673:F675" si="30">E674</f>
        <v>200000</v>
      </c>
      <c r="F673" s="459">
        <f t="shared" si="30"/>
        <v>110000</v>
      </c>
      <c r="G673" s="393">
        <f t="shared" si="27"/>
        <v>55.000000000000007</v>
      </c>
      <c r="H673" s="267"/>
    </row>
    <row r="674" spans="1:8">
      <c r="A674" s="286" t="s">
        <v>384</v>
      </c>
      <c r="B674" s="394" t="s">
        <v>263</v>
      </c>
      <c r="C674" s="342" t="s">
        <v>667</v>
      </c>
      <c r="D674" s="394"/>
      <c r="E674" s="395">
        <f t="shared" si="30"/>
        <v>200000</v>
      </c>
      <c r="F674" s="395">
        <f t="shared" si="30"/>
        <v>110000</v>
      </c>
      <c r="G674" s="393">
        <f t="shared" si="27"/>
        <v>55.000000000000007</v>
      </c>
      <c r="H674" s="270"/>
    </row>
    <row r="675" spans="1:8" ht="55.2" customHeight="1">
      <c r="A675" s="446" t="s">
        <v>1046</v>
      </c>
      <c r="B675" s="394" t="s">
        <v>263</v>
      </c>
      <c r="C675" s="342" t="s">
        <v>667</v>
      </c>
      <c r="D675" s="394" t="s">
        <v>324</v>
      </c>
      <c r="E675" s="349">
        <f t="shared" si="30"/>
        <v>200000</v>
      </c>
      <c r="F675" s="349">
        <f t="shared" si="30"/>
        <v>110000</v>
      </c>
      <c r="G675" s="393">
        <f t="shared" si="27"/>
        <v>55.000000000000007</v>
      </c>
      <c r="H675" s="267" t="s">
        <v>668</v>
      </c>
    </row>
    <row r="676" spans="1:8" ht="38.4" customHeight="1">
      <c r="A676" s="446" t="s">
        <v>323</v>
      </c>
      <c r="B676" s="394" t="s">
        <v>263</v>
      </c>
      <c r="C676" s="342" t="s">
        <v>667</v>
      </c>
      <c r="D676" s="394" t="s">
        <v>324</v>
      </c>
      <c r="E676" s="396">
        <v>200000</v>
      </c>
      <c r="F676" s="349">
        <v>110000</v>
      </c>
      <c r="G676" s="393">
        <f t="shared" si="27"/>
        <v>55.000000000000007</v>
      </c>
      <c r="H676" s="267" t="s">
        <v>668</v>
      </c>
    </row>
    <row r="677" spans="1:8" ht="36.6" customHeight="1">
      <c r="A677" s="333" t="s">
        <v>1052</v>
      </c>
      <c r="B677" s="342" t="s">
        <v>142</v>
      </c>
      <c r="C677" s="384" t="s">
        <v>1053</v>
      </c>
      <c r="D677" s="342"/>
      <c r="E677" s="460">
        <f>E678</f>
        <v>32000000</v>
      </c>
      <c r="F677" s="460">
        <f>F678</f>
        <v>32000000</v>
      </c>
      <c r="G677" s="393">
        <f t="shared" si="27"/>
        <v>100</v>
      </c>
      <c r="H677" s="296"/>
    </row>
    <row r="678" spans="1:8" ht="73.2" customHeight="1">
      <c r="A678" s="333" t="s">
        <v>1051</v>
      </c>
      <c r="B678" s="342" t="s">
        <v>142</v>
      </c>
      <c r="C678" s="384" t="s">
        <v>1053</v>
      </c>
      <c r="D678" s="342" t="s">
        <v>489</v>
      </c>
      <c r="E678" s="341">
        <v>32000000</v>
      </c>
      <c r="F678" s="349">
        <v>32000000</v>
      </c>
      <c r="G678" s="393">
        <f t="shared" si="27"/>
        <v>100</v>
      </c>
      <c r="H678" s="267" t="s">
        <v>490</v>
      </c>
    </row>
    <row r="679" spans="1:8" ht="34.799999999999997">
      <c r="A679" s="265" t="s">
        <v>637</v>
      </c>
      <c r="B679" s="394" t="s">
        <v>142</v>
      </c>
      <c r="C679" s="342" t="s">
        <v>635</v>
      </c>
      <c r="D679" s="394"/>
      <c r="E679" s="425">
        <f>E680</f>
        <v>3991512.59</v>
      </c>
      <c r="F679" s="425">
        <f>F680</f>
        <v>0</v>
      </c>
      <c r="G679" s="393">
        <f t="shared" si="27"/>
        <v>0</v>
      </c>
      <c r="H679" s="287"/>
    </row>
    <row r="680" spans="1:8">
      <c r="A680" s="311" t="s">
        <v>638</v>
      </c>
      <c r="B680" s="394" t="s">
        <v>142</v>
      </c>
      <c r="C680" s="342" t="s">
        <v>635</v>
      </c>
      <c r="D680" s="394" t="s">
        <v>636</v>
      </c>
      <c r="E680" s="396">
        <v>3991512.59</v>
      </c>
      <c r="F680" s="349">
        <v>0</v>
      </c>
      <c r="G680" s="393">
        <f t="shared" ref="G680:G692" si="31">F680/E680*100</f>
        <v>0</v>
      </c>
      <c r="H680" s="287" t="s">
        <v>666</v>
      </c>
    </row>
    <row r="681" spans="1:8" s="471" customFormat="1" ht="34.799999999999997">
      <c r="A681" s="470" t="s">
        <v>956</v>
      </c>
      <c r="B681" s="394" t="s">
        <v>142</v>
      </c>
      <c r="C681" s="342" t="s">
        <v>957</v>
      </c>
      <c r="D681" s="394"/>
      <c r="E681" s="349">
        <f>E682</f>
        <v>28091.17</v>
      </c>
      <c r="F681" s="349">
        <f>F682</f>
        <v>25202.37</v>
      </c>
      <c r="G681" s="502">
        <f t="shared" ref="G681:G686" si="32">F681*100/E681</f>
        <v>89.716341469579234</v>
      </c>
      <c r="H681" s="257"/>
    </row>
    <row r="682" spans="1:8" s="4" customFormat="1" ht="57.6" customHeight="1">
      <c r="A682" s="257" t="s">
        <v>104</v>
      </c>
      <c r="B682" s="342" t="s">
        <v>142</v>
      </c>
      <c r="C682" s="342" t="s">
        <v>957</v>
      </c>
      <c r="D682" s="342" t="s">
        <v>6</v>
      </c>
      <c r="E682" s="403">
        <v>28091.17</v>
      </c>
      <c r="F682" s="403">
        <v>25202.37</v>
      </c>
      <c r="G682" s="502">
        <f t="shared" si="32"/>
        <v>89.716341469579234</v>
      </c>
      <c r="H682" s="257" t="s">
        <v>958</v>
      </c>
    </row>
    <row r="683" spans="1:8" ht="121.8">
      <c r="A683" s="333" t="s">
        <v>1054</v>
      </c>
      <c r="B683" s="394" t="s">
        <v>208</v>
      </c>
      <c r="C683" s="342" t="s">
        <v>669</v>
      </c>
      <c r="D683" s="394"/>
      <c r="E683" s="425">
        <f>E684</f>
        <v>140841</v>
      </c>
      <c r="F683" s="425">
        <f>F684</f>
        <v>139141.41</v>
      </c>
      <c r="G683" s="502">
        <f t="shared" si="32"/>
        <v>98.793256225104912</v>
      </c>
      <c r="H683" s="267"/>
    </row>
    <row r="684" spans="1:8" ht="75.599999999999994" customHeight="1">
      <c r="A684" s="333" t="s">
        <v>28</v>
      </c>
      <c r="B684" s="394" t="s">
        <v>208</v>
      </c>
      <c r="C684" s="342" t="s">
        <v>670</v>
      </c>
      <c r="D684" s="394" t="s">
        <v>29</v>
      </c>
      <c r="E684" s="349">
        <f>E685+E686</f>
        <v>140841</v>
      </c>
      <c r="F684" s="349">
        <f>F685+F686</f>
        <v>139141.41</v>
      </c>
      <c r="G684" s="502">
        <f t="shared" si="32"/>
        <v>98.793256225104912</v>
      </c>
      <c r="H684" s="267"/>
    </row>
    <row r="685" spans="1:8" ht="42.75" customHeight="1">
      <c r="A685" s="272"/>
      <c r="B685" s="394"/>
      <c r="C685" s="342"/>
      <c r="D685" s="394"/>
      <c r="E685" s="349">
        <v>115239</v>
      </c>
      <c r="F685" s="349">
        <v>113539.41</v>
      </c>
      <c r="G685" s="502">
        <f t="shared" si="32"/>
        <v>98.525160752870121</v>
      </c>
      <c r="H685" s="267" t="s">
        <v>671</v>
      </c>
    </row>
    <row r="686" spans="1:8" ht="45" customHeight="1">
      <c r="A686" s="272"/>
      <c r="B686" s="394"/>
      <c r="C686" s="342"/>
      <c r="D686" s="394"/>
      <c r="E686" s="396">
        <v>25602</v>
      </c>
      <c r="F686" s="349">
        <v>25602</v>
      </c>
      <c r="G686" s="502">
        <f t="shared" si="32"/>
        <v>100</v>
      </c>
      <c r="H686" s="267" t="s">
        <v>672</v>
      </c>
    </row>
    <row r="687" spans="1:8">
      <c r="A687" s="272" t="s">
        <v>390</v>
      </c>
      <c r="B687" s="394" t="s">
        <v>391</v>
      </c>
      <c r="C687" s="394" t="s">
        <v>634</v>
      </c>
      <c r="D687" s="394"/>
      <c r="E687" s="461">
        <v>10091054.24</v>
      </c>
      <c r="F687" s="461">
        <v>10032891.060000001</v>
      </c>
      <c r="G687" s="393">
        <f>F687/E687*100</f>
        <v>99.423616416910662</v>
      </c>
      <c r="H687" s="270"/>
    </row>
    <row r="688" spans="1:8" ht="40.200000000000003" customHeight="1">
      <c r="A688" s="272" t="s">
        <v>266</v>
      </c>
      <c r="B688" s="394" t="s">
        <v>391</v>
      </c>
      <c r="C688" s="394" t="s">
        <v>634</v>
      </c>
      <c r="D688" s="394" t="s">
        <v>393</v>
      </c>
      <c r="E688" s="396">
        <v>8732897.3000000007</v>
      </c>
      <c r="F688" s="349">
        <v>8732878.6199999992</v>
      </c>
      <c r="G688" s="393">
        <f>F688/E688*100</f>
        <v>99.999786096190533</v>
      </c>
      <c r="H688" s="257" t="s">
        <v>394</v>
      </c>
    </row>
    <row r="689" spans="1:8" ht="82.5" customHeight="1">
      <c r="A689" s="265" t="s">
        <v>395</v>
      </c>
      <c r="B689" s="394" t="s">
        <v>396</v>
      </c>
      <c r="C689" s="342" t="s">
        <v>397</v>
      </c>
      <c r="D689" s="394"/>
      <c r="E689" s="425">
        <v>933695.06</v>
      </c>
      <c r="F689" s="425">
        <v>731794.08</v>
      </c>
      <c r="G689" s="393">
        <f t="shared" si="31"/>
        <v>78.376132781510037</v>
      </c>
      <c r="H689" s="270"/>
    </row>
    <row r="690" spans="1:8" ht="34.799999999999997">
      <c r="A690" s="311" t="s">
        <v>5</v>
      </c>
      <c r="B690" s="394" t="s">
        <v>396</v>
      </c>
      <c r="C690" s="342" t="s">
        <v>397</v>
      </c>
      <c r="D690" s="394" t="s">
        <v>6</v>
      </c>
      <c r="E690" s="396">
        <v>609243.5</v>
      </c>
      <c r="F690" s="349">
        <v>605598.32999999996</v>
      </c>
      <c r="G690" s="393">
        <f t="shared" si="31"/>
        <v>99.401689143995782</v>
      </c>
      <c r="H690" s="257" t="s">
        <v>398</v>
      </c>
    </row>
    <row r="691" spans="1:8" s="440" customFormat="1" ht="45" customHeight="1">
      <c r="A691" s="435" t="s">
        <v>1056</v>
      </c>
      <c r="B691" s="436"/>
      <c r="C691" s="437" t="s">
        <v>377</v>
      </c>
      <c r="D691" s="437"/>
      <c r="E691" s="453">
        <f>E644+E648+E658+E670+E673+E677+E679+E683+E687+E689+E681</f>
        <v>54305120.920000009</v>
      </c>
      <c r="F691" s="453">
        <f>F644+F648+F658+F670+F673+F677+F679+F683+F687+F689+F681</f>
        <v>49822111.089999996</v>
      </c>
      <c r="G691" s="438">
        <f t="shared" si="31"/>
        <v>91.744775162909235</v>
      </c>
      <c r="H691" s="439"/>
    </row>
    <row r="692" spans="1:8" s="488" customFormat="1" ht="23.4">
      <c r="A692" s="483" t="s">
        <v>1057</v>
      </c>
      <c r="B692" s="484"/>
      <c r="C692" s="485"/>
      <c r="D692" s="484"/>
      <c r="E692" s="486">
        <f>E642+E691</f>
        <v>1586844107.1700003</v>
      </c>
      <c r="F692" s="486">
        <f>F642+F691</f>
        <v>1546544989.98</v>
      </c>
      <c r="G692" s="438">
        <f t="shared" si="31"/>
        <v>97.46042367943312</v>
      </c>
      <c r="H692" s="487"/>
    </row>
    <row r="693" spans="1:8" s="473" customFormat="1">
      <c r="A693" s="319"/>
      <c r="B693" s="467"/>
      <c r="C693" s="468"/>
      <c r="D693" s="467"/>
      <c r="E693" s="462"/>
      <c r="F693" s="462"/>
      <c r="G693" s="426"/>
      <c r="H693" s="472"/>
    </row>
    <row r="694" spans="1:8" s="473" customFormat="1">
      <c r="A694" s="474"/>
      <c r="B694" s="475"/>
      <c r="C694" s="476"/>
      <c r="D694" s="476"/>
      <c r="E694" s="476"/>
      <c r="F694" s="476"/>
      <c r="G694" s="491"/>
      <c r="H694" s="474"/>
    </row>
    <row r="695" spans="1:8" s="473" customFormat="1">
      <c r="A695" s="477"/>
      <c r="B695" s="478"/>
      <c r="C695" s="463"/>
      <c r="D695" s="463"/>
      <c r="E695" s="519"/>
      <c r="F695" s="519"/>
      <c r="G695" s="519"/>
      <c r="H695" s="520"/>
    </row>
    <row r="696" spans="1:8" s="473" customFormat="1">
      <c r="A696" s="477"/>
      <c r="B696" s="478"/>
      <c r="C696" s="463"/>
      <c r="D696" s="463"/>
      <c r="E696" s="463"/>
      <c r="F696" s="463"/>
      <c r="G696" s="492"/>
      <c r="H696" s="479"/>
    </row>
    <row r="697" spans="1:8" s="473" customFormat="1">
      <c r="A697" s="479"/>
      <c r="B697" s="478"/>
      <c r="C697" s="463"/>
      <c r="D697" s="463"/>
      <c r="E697" s="463"/>
      <c r="F697" s="463"/>
      <c r="G697" s="492"/>
      <c r="H697" s="479"/>
    </row>
    <row r="698" spans="1:8" s="473" customFormat="1">
      <c r="A698" s="477"/>
      <c r="B698" s="478"/>
      <c r="C698" s="463"/>
      <c r="D698" s="463"/>
      <c r="E698" s="519"/>
      <c r="F698" s="519"/>
      <c r="G698" s="519"/>
      <c r="H698" s="520"/>
    </row>
    <row r="699" spans="1:8" s="473" customFormat="1">
      <c r="A699" s="477"/>
      <c r="B699" s="478"/>
      <c r="C699" s="463"/>
      <c r="D699" s="463"/>
      <c r="E699" s="463"/>
      <c r="F699" s="463"/>
      <c r="G699" s="492"/>
      <c r="H699" s="479"/>
    </row>
    <row r="700" spans="1:8" s="473" customFormat="1">
      <c r="A700" s="479"/>
      <c r="B700" s="478"/>
      <c r="C700" s="463"/>
      <c r="D700" s="463"/>
      <c r="E700" s="463"/>
      <c r="F700" s="463"/>
      <c r="G700" s="492"/>
      <c r="H700" s="479"/>
    </row>
    <row r="701" spans="1:8" s="473" customFormat="1">
      <c r="A701" s="477"/>
      <c r="B701" s="478"/>
      <c r="C701" s="463"/>
      <c r="D701" s="463"/>
      <c r="E701" s="516"/>
      <c r="F701" s="516"/>
      <c r="G701" s="516"/>
      <c r="H701" s="517"/>
    </row>
    <row r="702" spans="1:8" s="473" customFormat="1">
      <c r="A702" s="479"/>
      <c r="B702" s="478"/>
      <c r="C702" s="463"/>
      <c r="D702" s="463"/>
      <c r="E702" s="463"/>
      <c r="F702" s="463"/>
      <c r="G702" s="492"/>
      <c r="H702" s="479"/>
    </row>
    <row r="703" spans="1:8" s="473" customFormat="1">
      <c r="A703" s="479"/>
      <c r="B703" s="478"/>
      <c r="C703" s="463"/>
      <c r="D703" s="463"/>
      <c r="E703" s="463"/>
      <c r="F703" s="463"/>
      <c r="G703" s="492"/>
      <c r="H703" s="479"/>
    </row>
    <row r="704" spans="1:8" s="473" customFormat="1">
      <c r="A704" s="477"/>
      <c r="B704" s="478"/>
      <c r="C704" s="463"/>
      <c r="D704" s="463"/>
      <c r="E704" s="463"/>
      <c r="F704" s="463"/>
      <c r="G704" s="492"/>
      <c r="H704" s="479"/>
    </row>
    <row r="705" spans="1:8" s="473" customFormat="1">
      <c r="A705" s="480"/>
      <c r="B705" s="481"/>
      <c r="C705" s="482"/>
      <c r="D705" s="482"/>
      <c r="E705" s="482"/>
      <c r="F705" s="482"/>
      <c r="G705" s="493"/>
      <c r="H705" s="479"/>
    </row>
    <row r="706" spans="1:8" s="473" customFormat="1">
      <c r="A706" s="480"/>
      <c r="B706" s="481"/>
      <c r="C706" s="482"/>
      <c r="D706" s="482"/>
      <c r="E706" s="482"/>
      <c r="F706" s="482"/>
      <c r="G706" s="493"/>
      <c r="H706" s="479"/>
    </row>
    <row r="707" spans="1:8" s="473" customFormat="1">
      <c r="A707" s="480"/>
      <c r="B707" s="481"/>
      <c r="C707" s="482"/>
      <c r="D707" s="482"/>
      <c r="E707" s="482"/>
      <c r="F707" s="482"/>
      <c r="G707" s="493"/>
      <c r="H707" s="480"/>
    </row>
    <row r="708" spans="1:8" s="473" customFormat="1">
      <c r="A708" s="480"/>
      <c r="B708" s="481"/>
      <c r="C708" s="482"/>
      <c r="D708" s="482"/>
      <c r="E708" s="482"/>
      <c r="F708" s="482"/>
      <c r="G708" s="493"/>
      <c r="H708" s="480"/>
    </row>
    <row r="709" spans="1:8" s="473" customFormat="1">
      <c r="A709" s="480"/>
      <c r="B709" s="481"/>
      <c r="C709" s="482"/>
      <c r="D709" s="482"/>
      <c r="E709" s="482"/>
      <c r="F709" s="482"/>
      <c r="G709" s="493"/>
      <c r="H709" s="480"/>
    </row>
    <row r="710" spans="1:8" s="473" customFormat="1">
      <c r="A710" s="480"/>
      <c r="B710" s="481"/>
      <c r="C710" s="482"/>
      <c r="D710" s="482"/>
      <c r="E710" s="482"/>
      <c r="F710" s="482"/>
      <c r="G710" s="493"/>
      <c r="H710" s="480"/>
    </row>
    <row r="711" spans="1:8" s="473" customFormat="1">
      <c r="A711" s="480"/>
      <c r="B711" s="481"/>
      <c r="C711" s="482"/>
      <c r="D711" s="482"/>
      <c r="E711" s="482"/>
      <c r="F711" s="482"/>
      <c r="G711" s="493"/>
      <c r="H711" s="480"/>
    </row>
    <row r="712" spans="1:8" s="473" customFormat="1">
      <c r="A712" s="480"/>
      <c r="B712" s="481"/>
      <c r="C712" s="482"/>
      <c r="D712" s="482"/>
      <c r="E712" s="482"/>
      <c r="F712" s="482"/>
      <c r="G712" s="493"/>
      <c r="H712" s="480"/>
    </row>
    <row r="713" spans="1:8" s="473" customFormat="1">
      <c r="A713" s="480"/>
      <c r="B713" s="481"/>
      <c r="C713" s="482"/>
      <c r="D713" s="482"/>
      <c r="E713" s="482"/>
      <c r="F713" s="482"/>
      <c r="G713" s="493"/>
      <c r="H713" s="480"/>
    </row>
    <row r="714" spans="1:8" s="473" customFormat="1">
      <c r="A714" s="480"/>
      <c r="B714" s="481"/>
      <c r="C714" s="482"/>
      <c r="D714" s="482"/>
      <c r="E714" s="482"/>
      <c r="F714" s="482"/>
      <c r="G714" s="493"/>
      <c r="H714" s="480"/>
    </row>
    <row r="715" spans="1:8" s="473" customFormat="1">
      <c r="A715" s="480"/>
      <c r="B715" s="481"/>
      <c r="C715" s="482"/>
      <c r="D715" s="482"/>
      <c r="E715" s="482"/>
      <c r="F715" s="482"/>
      <c r="G715" s="493"/>
      <c r="H715" s="480"/>
    </row>
    <row r="716" spans="1:8" s="473" customFormat="1">
      <c r="A716" s="480"/>
      <c r="B716" s="481"/>
      <c r="C716" s="482"/>
      <c r="D716" s="482"/>
      <c r="E716" s="482"/>
      <c r="F716" s="482"/>
      <c r="G716" s="493"/>
      <c r="H716" s="480"/>
    </row>
    <row r="717" spans="1:8" s="473" customFormat="1">
      <c r="A717" s="480"/>
      <c r="B717" s="481"/>
      <c r="C717" s="482"/>
      <c r="D717" s="482"/>
      <c r="E717" s="482"/>
      <c r="F717" s="482"/>
      <c r="G717" s="493"/>
      <c r="H717" s="480"/>
    </row>
    <row r="718" spans="1:8" s="473" customFormat="1">
      <c r="A718" s="480"/>
      <c r="B718" s="481"/>
      <c r="C718" s="482"/>
      <c r="D718" s="482"/>
      <c r="E718" s="482"/>
      <c r="F718" s="482"/>
      <c r="G718" s="493"/>
      <c r="H718" s="480"/>
    </row>
    <row r="719" spans="1:8" s="473" customFormat="1">
      <c r="A719" s="480"/>
      <c r="B719" s="481"/>
      <c r="C719" s="482"/>
      <c r="D719" s="482"/>
      <c r="E719" s="482"/>
      <c r="F719" s="482"/>
      <c r="G719" s="493"/>
      <c r="H719" s="480"/>
    </row>
    <row r="720" spans="1:8" s="473" customFormat="1">
      <c r="A720" s="480"/>
      <c r="B720" s="481"/>
      <c r="C720" s="482"/>
      <c r="D720" s="482"/>
      <c r="E720" s="482"/>
      <c r="F720" s="482"/>
      <c r="G720" s="493"/>
      <c r="H720" s="480"/>
    </row>
    <row r="721" spans="1:8" s="473" customFormat="1">
      <c r="A721" s="480"/>
      <c r="B721" s="481"/>
      <c r="C721" s="482"/>
      <c r="D721" s="482"/>
      <c r="E721" s="482"/>
      <c r="F721" s="482"/>
      <c r="G721" s="493"/>
      <c r="H721" s="480"/>
    </row>
    <row r="722" spans="1:8" s="473" customFormat="1">
      <c r="A722" s="480"/>
      <c r="B722" s="481"/>
      <c r="C722" s="482"/>
      <c r="D722" s="482"/>
      <c r="E722" s="482"/>
      <c r="F722" s="482"/>
      <c r="G722" s="493"/>
      <c r="H722" s="480"/>
    </row>
    <row r="723" spans="1:8" s="473" customFormat="1">
      <c r="A723" s="480"/>
      <c r="B723" s="481"/>
      <c r="C723" s="482"/>
      <c r="D723" s="482"/>
      <c r="E723" s="482"/>
      <c r="F723" s="482"/>
      <c r="G723" s="493"/>
      <c r="H723" s="480"/>
    </row>
    <row r="724" spans="1:8" s="473" customFormat="1">
      <c r="A724" s="480"/>
      <c r="B724" s="481"/>
      <c r="C724" s="482"/>
      <c r="D724" s="482"/>
      <c r="E724" s="482"/>
      <c r="F724" s="482"/>
      <c r="G724" s="493"/>
      <c r="H724" s="480"/>
    </row>
    <row r="725" spans="1:8" s="473" customFormat="1">
      <c r="A725" s="480"/>
      <c r="B725" s="481"/>
      <c r="C725" s="482"/>
      <c r="D725" s="482"/>
      <c r="E725" s="482"/>
      <c r="F725" s="482"/>
      <c r="G725" s="493"/>
      <c r="H725" s="480"/>
    </row>
    <row r="726" spans="1:8" s="473" customFormat="1">
      <c r="A726" s="480"/>
      <c r="B726" s="481"/>
      <c r="C726" s="482"/>
      <c r="D726" s="482"/>
      <c r="E726" s="482"/>
      <c r="F726" s="482"/>
      <c r="G726" s="493"/>
      <c r="H726" s="480"/>
    </row>
    <row r="727" spans="1:8" s="473" customFormat="1">
      <c r="A727" s="480"/>
      <c r="B727" s="481"/>
      <c r="C727" s="482"/>
      <c r="D727" s="482"/>
      <c r="E727" s="482"/>
      <c r="F727" s="482"/>
      <c r="G727" s="493"/>
      <c r="H727" s="480"/>
    </row>
    <row r="728" spans="1:8" s="473" customFormat="1">
      <c r="A728" s="480"/>
      <c r="B728" s="481"/>
      <c r="C728" s="482"/>
      <c r="D728" s="482"/>
      <c r="E728" s="482"/>
      <c r="F728" s="482"/>
      <c r="G728" s="493"/>
      <c r="H728" s="480"/>
    </row>
    <row r="729" spans="1:8" s="473" customFormat="1">
      <c r="A729" s="480"/>
      <c r="B729" s="481"/>
      <c r="C729" s="482"/>
      <c r="D729" s="482"/>
      <c r="E729" s="482"/>
      <c r="F729" s="482"/>
      <c r="G729" s="493"/>
      <c r="H729" s="480"/>
    </row>
    <row r="730" spans="1:8" s="473" customFormat="1">
      <c r="A730" s="480"/>
      <c r="B730" s="481"/>
      <c r="C730" s="482"/>
      <c r="D730" s="482"/>
      <c r="E730" s="482"/>
      <c r="F730" s="482"/>
      <c r="G730" s="493"/>
      <c r="H730" s="480"/>
    </row>
    <row r="731" spans="1:8" s="473" customFormat="1">
      <c r="A731" s="480"/>
      <c r="B731" s="481"/>
      <c r="C731" s="482"/>
      <c r="D731" s="482"/>
      <c r="E731" s="482"/>
      <c r="F731" s="482"/>
      <c r="G731" s="493"/>
      <c r="H731" s="480"/>
    </row>
    <row r="732" spans="1:8" s="473" customFormat="1">
      <c r="A732" s="480"/>
      <c r="B732" s="481"/>
      <c r="C732" s="482"/>
      <c r="D732" s="482"/>
      <c r="E732" s="482"/>
      <c r="F732" s="482"/>
      <c r="G732" s="493"/>
      <c r="H732" s="480"/>
    </row>
    <row r="733" spans="1:8" s="473" customFormat="1">
      <c r="A733" s="480"/>
      <c r="B733" s="481"/>
      <c r="C733" s="482"/>
      <c r="D733" s="482"/>
      <c r="E733" s="482"/>
      <c r="F733" s="482"/>
      <c r="G733" s="493"/>
      <c r="H733" s="480"/>
    </row>
    <row r="734" spans="1:8" s="473" customFormat="1">
      <c r="A734" s="480"/>
      <c r="B734" s="481"/>
      <c r="C734" s="482"/>
      <c r="D734" s="482"/>
      <c r="E734" s="482"/>
      <c r="F734" s="482"/>
      <c r="G734" s="493"/>
      <c r="H734" s="480"/>
    </row>
    <row r="735" spans="1:8" s="473" customFormat="1">
      <c r="A735" s="480"/>
      <c r="B735" s="481"/>
      <c r="C735" s="482"/>
      <c r="D735" s="482"/>
      <c r="E735" s="482"/>
      <c r="F735" s="482"/>
      <c r="G735" s="493"/>
      <c r="H735" s="480"/>
    </row>
    <row r="736" spans="1:8" s="473" customFormat="1">
      <c r="A736" s="480"/>
      <c r="B736" s="481"/>
      <c r="C736" s="482"/>
      <c r="D736" s="482"/>
      <c r="E736" s="482"/>
      <c r="F736" s="482"/>
      <c r="G736" s="493"/>
      <c r="H736" s="480"/>
    </row>
    <row r="737" spans="1:8" s="473" customFormat="1">
      <c r="A737" s="480"/>
      <c r="B737" s="481"/>
      <c r="C737" s="482"/>
      <c r="D737" s="482"/>
      <c r="E737" s="482"/>
      <c r="F737" s="482"/>
      <c r="G737" s="493"/>
      <c r="H737" s="480"/>
    </row>
    <row r="738" spans="1:8" s="473" customFormat="1">
      <c r="A738" s="480"/>
      <c r="B738" s="481"/>
      <c r="C738" s="482"/>
      <c r="D738" s="482"/>
      <c r="E738" s="482"/>
      <c r="F738" s="482"/>
      <c r="G738" s="493"/>
      <c r="H738" s="480"/>
    </row>
    <row r="739" spans="1:8" s="473" customFormat="1">
      <c r="A739" s="480"/>
      <c r="B739" s="481"/>
      <c r="C739" s="482"/>
      <c r="D739" s="482"/>
      <c r="E739" s="482"/>
      <c r="F739" s="482"/>
      <c r="G739" s="493"/>
      <c r="H739" s="480"/>
    </row>
    <row r="740" spans="1:8" s="473" customFormat="1">
      <c r="A740" s="480"/>
      <c r="B740" s="481"/>
      <c r="C740" s="482"/>
      <c r="D740" s="482"/>
      <c r="E740" s="482"/>
      <c r="F740" s="482"/>
      <c r="G740" s="493"/>
      <c r="H740" s="480"/>
    </row>
    <row r="741" spans="1:8" s="473" customFormat="1">
      <c r="A741" s="480"/>
      <c r="B741" s="481"/>
      <c r="C741" s="482"/>
      <c r="D741" s="482"/>
      <c r="E741" s="482"/>
      <c r="F741" s="482"/>
      <c r="G741" s="493"/>
      <c r="H741" s="480"/>
    </row>
    <row r="742" spans="1:8" s="473" customFormat="1">
      <c r="A742" s="480"/>
      <c r="B742" s="481"/>
      <c r="C742" s="482"/>
      <c r="D742" s="482"/>
      <c r="E742" s="482"/>
      <c r="F742" s="482"/>
      <c r="G742" s="493"/>
      <c r="H742" s="480"/>
    </row>
    <row r="743" spans="1:8" s="473" customFormat="1">
      <c r="A743" s="480"/>
      <c r="B743" s="481"/>
      <c r="C743" s="482"/>
      <c r="D743" s="482"/>
      <c r="E743" s="482"/>
      <c r="F743" s="482"/>
      <c r="G743" s="493"/>
      <c r="H743" s="480"/>
    </row>
    <row r="744" spans="1:8" s="473" customFormat="1">
      <c r="A744" s="480"/>
      <c r="B744" s="481"/>
      <c r="C744" s="482"/>
      <c r="D744" s="482"/>
      <c r="E744" s="482"/>
      <c r="F744" s="482"/>
      <c r="G744" s="493"/>
      <c r="H744" s="480"/>
    </row>
    <row r="745" spans="1:8" s="473" customFormat="1">
      <c r="A745" s="480"/>
      <c r="B745" s="481"/>
      <c r="C745" s="482"/>
      <c r="D745" s="482"/>
      <c r="E745" s="482"/>
      <c r="F745" s="482"/>
      <c r="G745" s="493"/>
      <c r="H745" s="480"/>
    </row>
    <row r="746" spans="1:8" s="473" customFormat="1">
      <c r="A746" s="480"/>
      <c r="B746" s="481"/>
      <c r="C746" s="482"/>
      <c r="D746" s="482"/>
      <c r="E746" s="482"/>
      <c r="F746" s="482"/>
      <c r="G746" s="493"/>
      <c r="H746" s="480"/>
    </row>
    <row r="747" spans="1:8" s="473" customFormat="1">
      <c r="A747" s="480"/>
      <c r="B747" s="481"/>
      <c r="C747" s="482"/>
      <c r="D747" s="482"/>
      <c r="E747" s="482"/>
      <c r="F747" s="482"/>
      <c r="G747" s="493"/>
      <c r="H747" s="480"/>
    </row>
    <row r="748" spans="1:8" s="473" customFormat="1">
      <c r="A748" s="480"/>
      <c r="B748" s="481"/>
      <c r="C748" s="482"/>
      <c r="D748" s="482"/>
      <c r="E748" s="482"/>
      <c r="F748" s="482"/>
      <c r="G748" s="493"/>
      <c r="H748" s="480"/>
    </row>
    <row r="749" spans="1:8" s="473" customFormat="1">
      <c r="A749" s="480"/>
      <c r="B749" s="481"/>
      <c r="C749" s="482"/>
      <c r="D749" s="482"/>
      <c r="E749" s="482"/>
      <c r="F749" s="482"/>
      <c r="G749" s="493"/>
      <c r="H749" s="480"/>
    </row>
    <row r="750" spans="1:8" s="473" customFormat="1">
      <c r="A750" s="480"/>
      <c r="B750" s="481"/>
      <c r="C750" s="482"/>
      <c r="D750" s="482"/>
      <c r="E750" s="482"/>
      <c r="F750" s="482"/>
      <c r="G750" s="493"/>
      <c r="H750" s="480"/>
    </row>
    <row r="751" spans="1:8" s="473" customFormat="1">
      <c r="A751" s="480"/>
      <c r="B751" s="481"/>
      <c r="C751" s="482"/>
      <c r="D751" s="482"/>
      <c r="E751" s="482"/>
      <c r="F751" s="482"/>
      <c r="G751" s="493"/>
      <c r="H751" s="480"/>
    </row>
    <row r="752" spans="1:8" s="473" customFormat="1">
      <c r="A752" s="480"/>
      <c r="B752" s="481"/>
      <c r="C752" s="482"/>
      <c r="D752" s="482"/>
      <c r="E752" s="482"/>
      <c r="F752" s="482"/>
      <c r="G752" s="493"/>
      <c r="H752" s="480"/>
    </row>
    <row r="753" spans="1:8" s="473" customFormat="1">
      <c r="A753" s="480"/>
      <c r="B753" s="481"/>
      <c r="C753" s="482"/>
      <c r="D753" s="482"/>
      <c r="E753" s="482"/>
      <c r="F753" s="482"/>
      <c r="G753" s="493"/>
      <c r="H753" s="480"/>
    </row>
    <row r="754" spans="1:8" s="473" customFormat="1">
      <c r="A754" s="480"/>
      <c r="B754" s="481"/>
      <c r="C754" s="482"/>
      <c r="D754" s="482"/>
      <c r="E754" s="482"/>
      <c r="F754" s="482"/>
      <c r="G754" s="493"/>
      <c r="H754" s="480"/>
    </row>
    <row r="755" spans="1:8" s="473" customFormat="1">
      <c r="A755" s="480"/>
      <c r="B755" s="481"/>
      <c r="C755" s="482"/>
      <c r="D755" s="482"/>
      <c r="E755" s="482"/>
      <c r="F755" s="482"/>
      <c r="G755" s="493"/>
      <c r="H755" s="480"/>
    </row>
    <row r="756" spans="1:8" s="473" customFormat="1">
      <c r="A756" s="480"/>
      <c r="B756" s="481"/>
      <c r="C756" s="482"/>
      <c r="D756" s="482"/>
      <c r="E756" s="482"/>
      <c r="F756" s="482"/>
      <c r="G756" s="493"/>
      <c r="H756" s="480"/>
    </row>
    <row r="757" spans="1:8" s="473" customFormat="1">
      <c r="A757" s="480"/>
      <c r="B757" s="481"/>
      <c r="C757" s="482"/>
      <c r="D757" s="482"/>
      <c r="E757" s="482"/>
      <c r="F757" s="482"/>
      <c r="G757" s="493"/>
      <c r="H757" s="480"/>
    </row>
    <row r="758" spans="1:8" s="473" customFormat="1">
      <c r="A758" s="480"/>
      <c r="B758" s="481"/>
      <c r="C758" s="482"/>
      <c r="D758" s="482"/>
      <c r="E758" s="482"/>
      <c r="F758" s="482"/>
      <c r="G758" s="493"/>
      <c r="H758" s="480"/>
    </row>
    <row r="759" spans="1:8" s="473" customFormat="1">
      <c r="A759" s="480"/>
      <c r="B759" s="481"/>
      <c r="C759" s="482"/>
      <c r="D759" s="482"/>
      <c r="E759" s="482"/>
      <c r="F759" s="482"/>
      <c r="G759" s="493"/>
      <c r="H759" s="480"/>
    </row>
    <row r="760" spans="1:8" s="473" customFormat="1">
      <c r="A760" s="480"/>
      <c r="B760" s="481"/>
      <c r="C760" s="482"/>
      <c r="D760" s="482"/>
      <c r="E760" s="482"/>
      <c r="F760" s="482"/>
      <c r="G760" s="493"/>
      <c r="H760" s="480"/>
    </row>
    <row r="761" spans="1:8" s="473" customFormat="1">
      <c r="A761" s="480"/>
      <c r="B761" s="481"/>
      <c r="C761" s="482"/>
      <c r="D761" s="482"/>
      <c r="E761" s="482"/>
      <c r="F761" s="482"/>
      <c r="G761" s="493"/>
      <c r="H761" s="480"/>
    </row>
    <row r="762" spans="1:8" s="473" customFormat="1">
      <c r="A762" s="480"/>
      <c r="B762" s="481"/>
      <c r="C762" s="482"/>
      <c r="D762" s="482"/>
      <c r="E762" s="482"/>
      <c r="F762" s="482"/>
      <c r="G762" s="493"/>
      <c r="H762" s="480"/>
    </row>
    <row r="763" spans="1:8" s="473" customFormat="1">
      <c r="A763" s="480"/>
      <c r="B763" s="481"/>
      <c r="C763" s="482"/>
      <c r="D763" s="482"/>
      <c r="E763" s="482"/>
      <c r="F763" s="482"/>
      <c r="G763" s="493"/>
      <c r="H763" s="480"/>
    </row>
    <row r="764" spans="1:8" s="473" customFormat="1">
      <c r="A764" s="480"/>
      <c r="B764" s="481"/>
      <c r="C764" s="482"/>
      <c r="D764" s="482"/>
      <c r="E764" s="482"/>
      <c r="F764" s="482"/>
      <c r="G764" s="493"/>
      <c r="H764" s="480"/>
    </row>
    <row r="765" spans="1:8" s="473" customFormat="1">
      <c r="A765" s="480"/>
      <c r="B765" s="481"/>
      <c r="C765" s="482"/>
      <c r="D765" s="482"/>
      <c r="E765" s="482"/>
      <c r="F765" s="482"/>
      <c r="G765" s="493"/>
      <c r="H765" s="480"/>
    </row>
    <row r="766" spans="1:8" s="473" customFormat="1">
      <c r="A766" s="480"/>
      <c r="B766" s="481"/>
      <c r="C766" s="482"/>
      <c r="D766" s="482"/>
      <c r="E766" s="482"/>
      <c r="F766" s="482"/>
      <c r="G766" s="493"/>
      <c r="H766" s="480"/>
    </row>
    <row r="767" spans="1:8" s="473" customFormat="1">
      <c r="A767" s="480"/>
      <c r="B767" s="481"/>
      <c r="C767" s="482"/>
      <c r="D767" s="482"/>
      <c r="E767" s="482"/>
      <c r="F767" s="482"/>
      <c r="G767" s="493"/>
      <c r="H767" s="480"/>
    </row>
    <row r="768" spans="1:8" s="473" customFormat="1">
      <c r="A768" s="480"/>
      <c r="B768" s="481"/>
      <c r="C768" s="482"/>
      <c r="D768" s="482"/>
      <c r="E768" s="482"/>
      <c r="F768" s="482"/>
      <c r="G768" s="493"/>
      <c r="H768" s="480"/>
    </row>
    <row r="769" spans="1:8" s="473" customFormat="1">
      <c r="A769" s="480"/>
      <c r="B769" s="481"/>
      <c r="C769" s="482"/>
      <c r="D769" s="482"/>
      <c r="E769" s="482"/>
      <c r="F769" s="482"/>
      <c r="G769" s="493"/>
      <c r="H769" s="480"/>
    </row>
    <row r="770" spans="1:8" s="473" customFormat="1">
      <c r="A770" s="480"/>
      <c r="B770" s="481"/>
      <c r="C770" s="482"/>
      <c r="D770" s="482"/>
      <c r="E770" s="482"/>
      <c r="F770" s="482"/>
      <c r="G770" s="493"/>
      <c r="H770" s="480"/>
    </row>
    <row r="771" spans="1:8" s="473" customFormat="1">
      <c r="A771" s="480"/>
      <c r="B771" s="481"/>
      <c r="C771" s="482"/>
      <c r="D771" s="482"/>
      <c r="E771" s="482"/>
      <c r="F771" s="482"/>
      <c r="G771" s="493"/>
      <c r="H771" s="480"/>
    </row>
    <row r="772" spans="1:8" s="473" customFormat="1">
      <c r="A772" s="480"/>
      <c r="B772" s="481"/>
      <c r="C772" s="482"/>
      <c r="D772" s="482"/>
      <c r="E772" s="482"/>
      <c r="F772" s="482"/>
      <c r="G772" s="493"/>
      <c r="H772" s="480"/>
    </row>
    <row r="773" spans="1:8" s="473" customFormat="1">
      <c r="A773" s="480"/>
      <c r="B773" s="481"/>
      <c r="C773" s="482"/>
      <c r="D773" s="482"/>
      <c r="E773" s="482"/>
      <c r="F773" s="482"/>
      <c r="G773" s="493"/>
      <c r="H773" s="480"/>
    </row>
    <row r="774" spans="1:8" s="473" customFormat="1">
      <c r="A774" s="480"/>
      <c r="B774" s="481"/>
      <c r="C774" s="482"/>
      <c r="D774" s="482"/>
      <c r="E774" s="482"/>
      <c r="F774" s="482"/>
      <c r="G774" s="493"/>
      <c r="H774" s="480"/>
    </row>
    <row r="775" spans="1:8" s="473" customFormat="1">
      <c r="A775" s="480"/>
      <c r="B775" s="481"/>
      <c r="C775" s="482"/>
      <c r="D775" s="482"/>
      <c r="E775" s="482"/>
      <c r="F775" s="482"/>
      <c r="G775" s="493"/>
      <c r="H775" s="480"/>
    </row>
    <row r="776" spans="1:8" s="473" customFormat="1">
      <c r="A776" s="480"/>
      <c r="B776" s="481"/>
      <c r="C776" s="482"/>
      <c r="D776" s="482"/>
      <c r="E776" s="482"/>
      <c r="F776" s="482"/>
      <c r="G776" s="493"/>
      <c r="H776" s="480"/>
    </row>
    <row r="777" spans="1:8" s="473" customFormat="1">
      <c r="A777" s="480"/>
      <c r="B777" s="481"/>
      <c r="C777" s="482"/>
      <c r="D777" s="482"/>
      <c r="E777" s="482"/>
      <c r="F777" s="482"/>
      <c r="G777" s="493"/>
      <c r="H777" s="480"/>
    </row>
    <row r="778" spans="1:8" s="473" customFormat="1">
      <c r="A778" s="480"/>
      <c r="B778" s="481"/>
      <c r="C778" s="482"/>
      <c r="D778" s="482"/>
      <c r="E778" s="482"/>
      <c r="F778" s="482"/>
      <c r="G778" s="493"/>
      <c r="H778" s="480"/>
    </row>
    <row r="779" spans="1:8" s="473" customFormat="1">
      <c r="A779" s="480"/>
      <c r="B779" s="481"/>
      <c r="C779" s="482"/>
      <c r="D779" s="482"/>
      <c r="E779" s="482"/>
      <c r="F779" s="482"/>
      <c r="G779" s="493"/>
      <c r="H779" s="480"/>
    </row>
    <row r="780" spans="1:8" s="473" customFormat="1">
      <c r="A780" s="480"/>
      <c r="B780" s="481"/>
      <c r="C780" s="482"/>
      <c r="D780" s="482"/>
      <c r="E780" s="482"/>
      <c r="F780" s="482"/>
      <c r="G780" s="493"/>
      <c r="H780" s="480"/>
    </row>
    <row r="781" spans="1:8" s="473" customFormat="1">
      <c r="A781" s="480"/>
      <c r="B781" s="481"/>
      <c r="C781" s="482"/>
      <c r="D781" s="482"/>
      <c r="E781" s="482"/>
      <c r="F781" s="482"/>
      <c r="G781" s="493"/>
      <c r="H781" s="480"/>
    </row>
    <row r="782" spans="1:8" s="473" customFormat="1">
      <c r="A782" s="480"/>
      <c r="B782" s="481"/>
      <c r="C782" s="482"/>
      <c r="D782" s="482"/>
      <c r="E782" s="482"/>
      <c r="F782" s="482"/>
      <c r="G782" s="493"/>
      <c r="H782" s="480"/>
    </row>
    <row r="783" spans="1:8" s="473" customFormat="1">
      <c r="A783" s="480"/>
      <c r="B783" s="481"/>
      <c r="C783" s="482"/>
      <c r="D783" s="482"/>
      <c r="E783" s="482"/>
      <c r="F783" s="482"/>
      <c r="G783" s="493"/>
      <c r="H783" s="480"/>
    </row>
    <row r="784" spans="1:8" s="473" customFormat="1">
      <c r="A784" s="480"/>
      <c r="B784" s="481"/>
      <c r="C784" s="482"/>
      <c r="D784" s="482"/>
      <c r="E784" s="482"/>
      <c r="F784" s="482"/>
      <c r="G784" s="493"/>
      <c r="H784" s="480"/>
    </row>
    <row r="785" spans="1:8" s="473" customFormat="1">
      <c r="A785" s="480"/>
      <c r="B785" s="481"/>
      <c r="C785" s="482"/>
      <c r="D785" s="482"/>
      <c r="E785" s="482"/>
      <c r="F785" s="482"/>
      <c r="G785" s="493"/>
      <c r="H785" s="480"/>
    </row>
    <row r="786" spans="1:8" s="473" customFormat="1">
      <c r="A786" s="480"/>
      <c r="B786" s="481"/>
      <c r="C786" s="482"/>
      <c r="D786" s="482"/>
      <c r="E786" s="482"/>
      <c r="F786" s="482"/>
      <c r="G786" s="493"/>
      <c r="H786" s="480"/>
    </row>
    <row r="787" spans="1:8" s="473" customFormat="1">
      <c r="A787" s="480"/>
      <c r="B787" s="481"/>
      <c r="C787" s="482"/>
      <c r="D787" s="482"/>
      <c r="E787" s="482"/>
      <c r="F787" s="482"/>
      <c r="G787" s="493"/>
      <c r="H787" s="480"/>
    </row>
    <row r="788" spans="1:8" s="473" customFormat="1">
      <c r="A788" s="480"/>
      <c r="B788" s="481"/>
      <c r="C788" s="482"/>
      <c r="D788" s="482"/>
      <c r="E788" s="482"/>
      <c r="F788" s="482"/>
      <c r="G788" s="493"/>
      <c r="H788" s="480"/>
    </row>
    <row r="789" spans="1:8" s="473" customFormat="1">
      <c r="A789" s="480"/>
      <c r="B789" s="481"/>
      <c r="C789" s="482"/>
      <c r="D789" s="482"/>
      <c r="E789" s="482"/>
      <c r="F789" s="482"/>
      <c r="G789" s="493"/>
      <c r="H789" s="480"/>
    </row>
    <row r="790" spans="1:8" s="473" customFormat="1">
      <c r="A790" s="480"/>
      <c r="B790" s="481"/>
      <c r="C790" s="482"/>
      <c r="D790" s="482"/>
      <c r="E790" s="482"/>
      <c r="F790" s="482"/>
      <c r="G790" s="493"/>
      <c r="H790" s="480"/>
    </row>
    <row r="791" spans="1:8" s="473" customFormat="1">
      <c r="A791" s="480"/>
      <c r="B791" s="481"/>
      <c r="C791" s="482"/>
      <c r="D791" s="482"/>
      <c r="E791" s="482"/>
      <c r="F791" s="482"/>
      <c r="G791" s="493"/>
      <c r="H791" s="480"/>
    </row>
    <row r="792" spans="1:8" s="473" customFormat="1">
      <c r="A792" s="480"/>
      <c r="B792" s="481"/>
      <c r="C792" s="482"/>
      <c r="D792" s="482"/>
      <c r="E792" s="482"/>
      <c r="F792" s="482"/>
      <c r="G792" s="493"/>
      <c r="H792" s="480"/>
    </row>
    <row r="793" spans="1:8" s="473" customFormat="1">
      <c r="A793" s="480"/>
      <c r="B793" s="481"/>
      <c r="C793" s="482"/>
      <c r="D793" s="482"/>
      <c r="E793" s="482"/>
      <c r="F793" s="482"/>
      <c r="G793" s="493"/>
      <c r="H793" s="480"/>
    </row>
    <row r="794" spans="1:8" s="473" customFormat="1">
      <c r="A794" s="480"/>
      <c r="B794" s="481"/>
      <c r="C794" s="482"/>
      <c r="D794" s="482"/>
      <c r="E794" s="482"/>
      <c r="F794" s="482"/>
      <c r="G794" s="493"/>
      <c r="H794" s="480"/>
    </row>
    <row r="795" spans="1:8" s="473" customFormat="1">
      <c r="A795" s="480"/>
      <c r="B795" s="481"/>
      <c r="C795" s="482"/>
      <c r="D795" s="482"/>
      <c r="E795" s="482"/>
      <c r="F795" s="482"/>
      <c r="G795" s="493"/>
      <c r="H795" s="480"/>
    </row>
    <row r="796" spans="1:8" s="473" customFormat="1">
      <c r="A796" s="480"/>
      <c r="B796" s="481"/>
      <c r="C796" s="482"/>
      <c r="D796" s="482"/>
      <c r="E796" s="482"/>
      <c r="F796" s="482"/>
      <c r="G796" s="493"/>
      <c r="H796" s="480"/>
    </row>
    <row r="797" spans="1:8" s="473" customFormat="1">
      <c r="A797" s="480"/>
      <c r="B797" s="481"/>
      <c r="C797" s="482"/>
      <c r="D797" s="482"/>
      <c r="E797" s="482"/>
      <c r="F797" s="482"/>
      <c r="G797" s="493"/>
      <c r="H797" s="480"/>
    </row>
    <row r="798" spans="1:8" s="473" customFormat="1">
      <c r="A798" s="480"/>
      <c r="B798" s="481"/>
      <c r="C798" s="482"/>
      <c r="D798" s="482"/>
      <c r="E798" s="482"/>
      <c r="F798" s="482"/>
      <c r="G798" s="493"/>
      <c r="H798" s="480"/>
    </row>
    <row r="799" spans="1:8" s="473" customFormat="1">
      <c r="A799" s="480"/>
      <c r="B799" s="481"/>
      <c r="C799" s="482"/>
      <c r="D799" s="482"/>
      <c r="E799" s="482"/>
      <c r="F799" s="482"/>
      <c r="G799" s="493"/>
      <c r="H799" s="480"/>
    </row>
    <row r="800" spans="1:8" s="473" customFormat="1">
      <c r="A800" s="480"/>
      <c r="B800" s="481"/>
      <c r="C800" s="482"/>
      <c r="D800" s="482"/>
      <c r="E800" s="482"/>
      <c r="F800" s="482"/>
      <c r="G800" s="493"/>
      <c r="H800" s="480"/>
    </row>
    <row r="801" spans="1:8" s="473" customFormat="1">
      <c r="A801" s="480"/>
      <c r="B801" s="481"/>
      <c r="C801" s="482"/>
      <c r="D801" s="482"/>
      <c r="E801" s="482"/>
      <c r="F801" s="482"/>
      <c r="G801" s="493"/>
      <c r="H801" s="480"/>
    </row>
    <row r="802" spans="1:8" s="473" customFormat="1">
      <c r="A802" s="480"/>
      <c r="B802" s="481"/>
      <c r="C802" s="482"/>
      <c r="D802" s="482"/>
      <c r="E802" s="482"/>
      <c r="F802" s="482"/>
      <c r="G802" s="493"/>
      <c r="H802" s="480"/>
    </row>
    <row r="803" spans="1:8" s="473" customFormat="1">
      <c r="A803" s="480"/>
      <c r="B803" s="481"/>
      <c r="C803" s="482"/>
      <c r="D803" s="482"/>
      <c r="E803" s="482"/>
      <c r="F803" s="482"/>
      <c r="G803" s="493"/>
      <c r="H803" s="480"/>
    </row>
    <row r="804" spans="1:8" s="473" customFormat="1">
      <c r="A804" s="480"/>
      <c r="B804" s="481"/>
      <c r="C804" s="482"/>
      <c r="D804" s="482"/>
      <c r="E804" s="482"/>
      <c r="F804" s="482"/>
      <c r="G804" s="493"/>
      <c r="H804" s="480"/>
    </row>
    <row r="805" spans="1:8" s="473" customFormat="1">
      <c r="A805" s="480"/>
      <c r="B805" s="481"/>
      <c r="C805" s="482"/>
      <c r="D805" s="482"/>
      <c r="E805" s="482"/>
      <c r="F805" s="482"/>
      <c r="G805" s="493"/>
      <c r="H805" s="480"/>
    </row>
    <row r="806" spans="1:8" s="473" customFormat="1">
      <c r="A806" s="480"/>
      <c r="B806" s="481"/>
      <c r="C806" s="482"/>
      <c r="D806" s="482"/>
      <c r="E806" s="482"/>
      <c r="F806" s="482"/>
      <c r="G806" s="493"/>
      <c r="H806" s="480"/>
    </row>
    <row r="807" spans="1:8" s="473" customFormat="1">
      <c r="A807" s="480"/>
      <c r="B807" s="481"/>
      <c r="C807" s="482"/>
      <c r="D807" s="482"/>
      <c r="E807" s="482"/>
      <c r="F807" s="482"/>
      <c r="G807" s="493"/>
      <c r="H807" s="480"/>
    </row>
    <row r="808" spans="1:8" s="473" customFormat="1">
      <c r="A808" s="480"/>
      <c r="B808" s="481"/>
      <c r="C808" s="482"/>
      <c r="D808" s="482"/>
      <c r="E808" s="482"/>
      <c r="F808" s="482"/>
      <c r="G808" s="493"/>
      <c r="H808" s="480"/>
    </row>
    <row r="809" spans="1:8" s="473" customFormat="1">
      <c r="A809" s="480"/>
      <c r="B809" s="481"/>
      <c r="C809" s="482"/>
      <c r="D809" s="482"/>
      <c r="E809" s="482"/>
      <c r="F809" s="482"/>
      <c r="G809" s="493"/>
      <c r="H809" s="480"/>
    </row>
    <row r="810" spans="1:8" s="473" customFormat="1">
      <c r="A810" s="480"/>
      <c r="B810" s="481"/>
      <c r="C810" s="482"/>
      <c r="D810" s="482"/>
      <c r="E810" s="482"/>
      <c r="F810" s="482"/>
      <c r="G810" s="493"/>
      <c r="H810" s="480"/>
    </row>
    <row r="811" spans="1:8" s="473" customFormat="1">
      <c r="A811" s="480"/>
      <c r="B811" s="481"/>
      <c r="C811" s="482"/>
      <c r="D811" s="482"/>
      <c r="E811" s="482"/>
      <c r="F811" s="482"/>
      <c r="G811" s="493"/>
      <c r="H811" s="480"/>
    </row>
    <row r="812" spans="1:8" s="473" customFormat="1">
      <c r="A812" s="480"/>
      <c r="B812" s="481"/>
      <c r="C812" s="482"/>
      <c r="D812" s="482"/>
      <c r="E812" s="482"/>
      <c r="F812" s="482"/>
      <c r="G812" s="493"/>
      <c r="H812" s="480"/>
    </row>
    <row r="813" spans="1:8" s="473" customFormat="1">
      <c r="A813" s="480"/>
      <c r="B813" s="481"/>
      <c r="C813" s="482"/>
      <c r="D813" s="482"/>
      <c r="E813" s="482"/>
      <c r="F813" s="482"/>
      <c r="G813" s="493"/>
      <c r="H813" s="480"/>
    </row>
    <row r="814" spans="1:8" s="473" customFormat="1">
      <c r="A814" s="480"/>
      <c r="B814" s="481"/>
      <c r="C814" s="482"/>
      <c r="D814" s="482"/>
      <c r="E814" s="482"/>
      <c r="F814" s="482"/>
      <c r="G814" s="493"/>
      <c r="H814" s="480"/>
    </row>
    <row r="815" spans="1:8" s="473" customFormat="1">
      <c r="A815" s="480"/>
      <c r="B815" s="481"/>
      <c r="C815" s="482"/>
      <c r="D815" s="482"/>
      <c r="E815" s="482"/>
      <c r="F815" s="482"/>
      <c r="G815" s="493"/>
      <c r="H815" s="480"/>
    </row>
    <row r="816" spans="1:8" s="473" customFormat="1">
      <c r="A816" s="480"/>
      <c r="B816" s="481"/>
      <c r="C816" s="482"/>
      <c r="D816" s="482"/>
      <c r="E816" s="482"/>
      <c r="F816" s="482"/>
      <c r="G816" s="493"/>
      <c r="H816" s="480"/>
    </row>
    <row r="817" spans="1:8" s="473" customFormat="1">
      <c r="A817" s="480"/>
      <c r="B817" s="481"/>
      <c r="C817" s="482"/>
      <c r="D817" s="482"/>
      <c r="E817" s="482"/>
      <c r="F817" s="482"/>
      <c r="G817" s="493"/>
      <c r="H817" s="480"/>
    </row>
  </sheetData>
  <sheetProtection password="CC7B" sheet="1" objects="1" scenarios="1" selectLockedCells="1" selectUnlockedCells="1"/>
  <mergeCells count="4">
    <mergeCell ref="E701:H701"/>
    <mergeCell ref="A1:H1"/>
    <mergeCell ref="E695:H695"/>
    <mergeCell ref="E698:H698"/>
  </mergeCells>
  <pageMargins left="0.11811023622047245" right="0.11811023622047245" top="0.19685039370078741" bottom="0.19685039370078741"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01.01.20</vt:lpstr>
      <vt:lpstr>1 квартал 20</vt:lpstr>
      <vt:lpstr>годовая 2020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2021-04-30T04:00:20Z</dcterms:modified>
</cp:coreProperties>
</file>